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010" activeTab="0"/>
  </bookViews>
  <sheets>
    <sheet name="budget for 2010" sheetId="1" r:id="rId1"/>
    <sheet name="RBCs suppor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<sst xmlns="http://schemas.openxmlformats.org/spreadsheetml/2006/main" count="113" uniqueCount="109">
  <si>
    <t>Project Title: “Extending Humanitarian support to the Internally Displaced People of Chaattisgarh who fled to Andhra Borders”</t>
  </si>
  <si>
    <t xml:space="preserve">S.No </t>
  </si>
  <si>
    <t xml:space="preserve">Component </t>
  </si>
  <si>
    <t xml:space="preserve">Details </t>
  </si>
  <si>
    <t>Total amount</t>
  </si>
  <si>
    <t>A</t>
  </si>
  <si>
    <t xml:space="preserve">Programme costs </t>
  </si>
  <si>
    <t>A.1</t>
  </si>
  <si>
    <t xml:space="preserve">Addressing basic needs </t>
  </si>
  <si>
    <t>Rs.12/- x 350 Children  x 365 Days</t>
  </si>
  <si>
    <t xml:space="preserve">Feeding support to newly displaced families </t>
  </si>
  <si>
    <t xml:space="preserve">Rs.900/- per family x 250 families x 2 times </t>
  </si>
  <si>
    <t>provision of drinking water facilities</t>
  </si>
  <si>
    <t>Rs 5000/- x 10 wells</t>
  </si>
  <si>
    <t xml:space="preserve">A.2 </t>
  </si>
  <si>
    <t xml:space="preserve">Providing Health services </t>
  </si>
  <si>
    <t>Honorarium to Private Medical practitioners (Doctors)</t>
  </si>
  <si>
    <t>8 PMPs x Rs. 3000/- x 12 months</t>
  </si>
  <si>
    <t xml:space="preserve">Travel to Doctors </t>
  </si>
  <si>
    <t>Medicines</t>
  </si>
  <si>
    <t>Rs 10000/- per month  x 12 month</t>
  </si>
  <si>
    <t>Health Referrals</t>
  </si>
  <si>
    <t xml:space="preserve">Rs 5000/- per month x 12 month </t>
  </si>
  <si>
    <t>A.3</t>
  </si>
  <si>
    <t xml:space="preserve">Addressing Human rights issues of IDPS and trainings  </t>
  </si>
  <si>
    <t>Orientation and trainings to IDP tribal youth on NREGS</t>
  </si>
  <si>
    <t>Resource person honorarium including travel</t>
  </si>
  <si>
    <t>lump sum (including travel, food &amp; other incidental charges)</t>
  </si>
  <si>
    <t xml:space="preserve">Legal aid </t>
  </si>
  <si>
    <t>lump sum</t>
  </si>
  <si>
    <t xml:space="preserve">Orientation and training for the teachers of ALSs and RBCs on teaching methods and displacement issue its impact on children (in 2 divisions)  </t>
  </si>
  <si>
    <t xml:space="preserve">100 participants  X Rs 200/-  x  2 days </t>
  </si>
  <si>
    <t xml:space="preserve">Monthly review meetings of the core staff </t>
  </si>
  <si>
    <t>A.4</t>
  </si>
  <si>
    <t>Required additional support to run to 2 RBCs</t>
  </si>
  <si>
    <t xml:space="preserve">Health Referrals of the children of RBCs </t>
  </si>
  <si>
    <t>Rs. 2000/- x 12 month x 2 R B Cs</t>
  </si>
  <si>
    <t>Total Programmes</t>
  </si>
  <si>
    <t>B</t>
  </si>
  <si>
    <t>Education Volunteers honorarium (EV)</t>
  </si>
  <si>
    <t xml:space="preserve">Rs. 3000/- per month x 12 month </t>
  </si>
  <si>
    <t xml:space="preserve">Audit Fees </t>
  </si>
  <si>
    <t>D</t>
  </si>
  <si>
    <t xml:space="preserve">Non- recurring costs : </t>
  </si>
  <si>
    <t>Two wheeler 1</t>
  </si>
  <si>
    <t xml:space="preserve">Rs. 55000/- </t>
  </si>
  <si>
    <t xml:space="preserve">Total </t>
  </si>
  <si>
    <t>8 PMPs x Rs. 800/-x 12 month</t>
  </si>
  <si>
    <t xml:space="preserve">Salaries </t>
  </si>
  <si>
    <t>Cluster coordinators -2</t>
  </si>
  <si>
    <t xml:space="preserve">Rs. 7000/- x 12 month x 2 person </t>
  </si>
  <si>
    <t>Division Coordinators - 2</t>
  </si>
  <si>
    <t>Computer Operator - 1</t>
  </si>
  <si>
    <t xml:space="preserve">Rs. 6000/-x 12 month x 1 person </t>
  </si>
  <si>
    <t>Salary to accountant - 1</t>
  </si>
  <si>
    <t>Rs 7000/- x 12 month  x 1 person</t>
  </si>
  <si>
    <t>C</t>
  </si>
  <si>
    <t xml:space="preserve">Travel </t>
  </si>
  <si>
    <t>Travel expenses for the project staff (including fuel charges for the vehicles used  for mobile health clinics)</t>
  </si>
  <si>
    <t xml:space="preserve">Rs. 6000/- x 12 month </t>
  </si>
  <si>
    <t xml:space="preserve">Rs. 4000/- X 2 person X 12 month </t>
  </si>
  <si>
    <t xml:space="preserve">Rs. 5000/- X 2 persons X 12 month  </t>
  </si>
  <si>
    <t xml:space="preserve"> Rs. 2500 X 10 Evs  X 12 month </t>
  </si>
  <si>
    <t xml:space="preserve">Travel for the coordinators </t>
  </si>
  <si>
    <t xml:space="preserve">Rs. 4000/-x 12 month </t>
  </si>
  <si>
    <t>two wheelers maintenance and fuel</t>
  </si>
  <si>
    <t xml:space="preserve">Rs.1000/-x 12 month </t>
  </si>
  <si>
    <t>(Total salaries Rs. 876000.00)</t>
  </si>
  <si>
    <t xml:space="preserve"> Period of the proposed Project - January 2010 to December 2010</t>
  </si>
  <si>
    <t xml:space="preserve">50 members x Rs. 200 x 2 days </t>
  </si>
  <si>
    <t xml:space="preserve">Rs. 2000/- </t>
  </si>
  <si>
    <t xml:space="preserve">Youth convention for the peace for by the IDP youth </t>
  </si>
  <si>
    <t xml:space="preserve">Rs 20,000/- X 2 divisions  </t>
  </si>
  <si>
    <t>Interface with local tribal organisations, govt departments for the IDPs - in 2 divisions (lump sum)</t>
  </si>
  <si>
    <t xml:space="preserve">Rs. 20000/- (lump sum)x  2 divisions  </t>
  </si>
  <si>
    <t>Rs 1000/-x 12 month</t>
  </si>
  <si>
    <t xml:space="preserve">Staff P F and  Insurance  10% of the salaries </t>
  </si>
  <si>
    <t>Total  Travel &amp; Admn cost</t>
  </si>
  <si>
    <t xml:space="preserve">Total Salaries  </t>
  </si>
  <si>
    <t>Total</t>
  </si>
  <si>
    <t>Grand total A +B+C+D</t>
  </si>
  <si>
    <t xml:space="preserve">350 - children, lactating mothers and pregnant women that have been covered by the education cum feeding centers </t>
  </si>
  <si>
    <t xml:space="preserve">Support to Existing RBCs (accommodating 200 chlidren) </t>
  </si>
  <si>
    <t>N R C Follow-up volunteer -1 (woman)</t>
  </si>
  <si>
    <t>R B C In-charges - 2</t>
  </si>
  <si>
    <t>training on leadership qualities, livelihoods  for the IDP youth and particularly to the members of IDP committees</t>
  </si>
  <si>
    <t xml:space="preserve"> Break-up of the difference amount to run run RBCs with minimum standards  </t>
  </si>
  <si>
    <t xml:space="preserve">Amount required to purchase rice for month </t>
  </si>
  <si>
    <t>Government sanction per month</t>
  </si>
  <si>
    <t>Rs. 35580</t>
  </si>
  <si>
    <t>amount in Rs</t>
  </si>
  <si>
    <t xml:space="preserve">Rice required per month  </t>
  </si>
  <si>
    <t>Rs. 18/- x 3000 kg =  Rs. 54000/-</t>
  </si>
  <si>
    <t xml:space="preserve"> 200 chidren x 0.5 kg per day x 30 days = 3000 kg </t>
  </si>
  <si>
    <t xml:space="preserve">Rs. 6.14 x 3000 = Rs. 18420/- </t>
  </si>
  <si>
    <t>Rs. 54000 - Rs. 18420/-</t>
  </si>
  <si>
    <t xml:space="preserve">Difference of amount per month </t>
  </si>
  <si>
    <t xml:space="preserve">Difference per year </t>
  </si>
  <si>
    <t xml:space="preserve">Rs. 6/- x 200 children x 30 days x 12 month </t>
  </si>
  <si>
    <t xml:space="preserve">Other food expenses like vegetables, oil, etc </t>
  </si>
  <si>
    <t>Rs. 426960/-</t>
  </si>
  <si>
    <t>Rs. 432000/-</t>
  </si>
  <si>
    <t xml:space="preserve">Total support required </t>
  </si>
  <si>
    <t>Rs. 8,58,960/-</t>
  </si>
  <si>
    <t>particulars</t>
  </si>
  <si>
    <t>calculation</t>
  </si>
  <si>
    <t>Sl no</t>
  </si>
  <si>
    <t>Break-up enclosed in Sheet 2</t>
  </si>
  <si>
    <t>Administration cost per month (fax, xerox, stationery, telephone, electricity, etc) 5 % in the programme cost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</si>
</sst>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6"/>
      <name val="Arial"/>
      <family val="2"/>
    </font>
    <font>
      <sz val="8"/>
      <name val="Calibri"/>
      <family val="2"/>
    </font>
    <font>
      <b/>
      <sz val="14"/>
      <color indexed="16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4" fontId="6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3" fillId="35" borderId="1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4" fontId="3" fillId="35" borderId="10" xfId="0" applyNumberFormat="1" applyFont="1" applyFill="1" applyBorder="1" applyAlignment="1">
      <alignment horizontal="left"/>
    </xf>
    <xf numFmtId="0" fontId="5" fillId="36" borderId="10" xfId="0" applyFont="1" applyFill="1" applyBorder="1" applyAlignment="1">
      <alignment horizontal="left"/>
    </xf>
    <xf numFmtId="0" fontId="5" fillId="36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horizontal="left"/>
    </xf>
    <xf numFmtId="0" fontId="2" fillId="37" borderId="10" xfId="0" applyFont="1" applyFill="1" applyBorder="1" applyAlignment="1">
      <alignment horizontal="left" vertical="top" wrapText="1"/>
    </xf>
    <xf numFmtId="4" fontId="2" fillId="37" borderId="10" xfId="0" applyNumberFormat="1" applyFont="1" applyFill="1" applyBorder="1" applyAlignment="1">
      <alignment wrapText="1"/>
    </xf>
    <xf numFmtId="0" fontId="2" fillId="37" borderId="10" xfId="0" applyFont="1" applyFill="1" applyBorder="1" applyAlignment="1">
      <alignment wrapText="1"/>
    </xf>
    <xf numFmtId="0" fontId="2" fillId="37" borderId="10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4" fontId="5" fillId="37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left"/>
    </xf>
    <xf numFmtId="0" fontId="7" fillId="38" borderId="10" xfId="0" applyFont="1" applyFill="1" applyBorder="1" applyAlignment="1">
      <alignment horizontal="left"/>
    </xf>
    <xf numFmtId="0" fontId="3" fillId="38" borderId="10" xfId="0" applyFont="1" applyFill="1" applyBorder="1" applyAlignment="1">
      <alignment horizontal="left" vertical="top" wrapText="1"/>
    </xf>
    <xf numFmtId="4" fontId="7" fillId="38" borderId="10" xfId="0" applyNumberFormat="1" applyFont="1" applyFill="1" applyBorder="1" applyAlignment="1">
      <alignment horizontal="left"/>
    </xf>
    <xf numFmtId="0" fontId="2" fillId="38" borderId="10" xfId="0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/>
    </xf>
    <xf numFmtId="0" fontId="2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7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 vertical="top" wrapText="1"/>
    </xf>
    <xf numFmtId="4" fontId="7" fillId="35" borderId="10" xfId="0" applyNumberFormat="1" applyFont="1" applyFill="1" applyBorder="1" applyAlignment="1">
      <alignment horizontal="left" wrapText="1"/>
    </xf>
    <xf numFmtId="0" fontId="7" fillId="35" borderId="10" xfId="0" applyFont="1" applyFill="1" applyBorder="1" applyAlignment="1">
      <alignment horizontal="left"/>
    </xf>
    <xf numFmtId="0" fontId="7" fillId="35" borderId="10" xfId="0" applyFont="1" applyFill="1" applyBorder="1" applyAlignment="1">
      <alignment horizontal="left" vertical="top" wrapText="1"/>
    </xf>
    <xf numFmtId="4" fontId="7" fillId="35" borderId="10" xfId="0" applyNumberFormat="1" applyFont="1" applyFill="1" applyBorder="1" applyAlignment="1">
      <alignment horizontal="left"/>
    </xf>
    <xf numFmtId="0" fontId="6" fillId="35" borderId="10" xfId="0" applyFont="1" applyFill="1" applyBorder="1" applyAlignment="1">
      <alignment horizontal="left" vertical="top" wrapText="1"/>
    </xf>
    <xf numFmtId="0" fontId="10" fillId="36" borderId="10" xfId="0" applyFont="1" applyFill="1" applyBorder="1" applyAlignment="1">
      <alignment horizontal="left"/>
    </xf>
    <xf numFmtId="0" fontId="10" fillId="36" borderId="10" xfId="0" applyFont="1" applyFill="1" applyBorder="1" applyAlignment="1">
      <alignment horizontal="left" vertical="top" wrapText="1"/>
    </xf>
    <xf numFmtId="4" fontId="10" fillId="36" borderId="10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34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352425</xdr:colOff>
      <xdr:row>7</xdr:row>
      <xdr:rowOff>0</xdr:rowOff>
    </xdr:from>
    <xdr:ext cx="190500" cy="285750"/>
    <xdr:sp fLocksText="0">
      <xdr:nvSpPr>
        <xdr:cNvPr id="1" name="TextBox 2"/>
        <xdr:cNvSpPr txBox="1">
          <a:spLocks noChangeArrowheads="1"/>
        </xdr:cNvSpPr>
      </xdr:nvSpPr>
      <xdr:spPr>
        <a:xfrm>
          <a:off x="7210425" y="24193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6"/>
  <sheetViews>
    <sheetView tabSelected="1" zoomScalePageLayoutView="0" workbookViewId="0" topLeftCell="A1">
      <selection activeCell="E34" sqref="E34"/>
    </sheetView>
  </sheetViews>
  <sheetFormatPr defaultColWidth="10.7109375" defaultRowHeight="15"/>
  <cols>
    <col min="1" max="1" width="5.7109375" style="13" customWidth="1"/>
    <col min="2" max="2" width="35.421875" style="13" customWidth="1"/>
    <col min="3" max="3" width="32.00390625" style="14" customWidth="1"/>
    <col min="4" max="4" width="19.00390625" style="13" customWidth="1"/>
    <col min="5" max="16384" width="10.7109375" style="1" customWidth="1"/>
  </cols>
  <sheetData>
    <row r="2" spans="1:4" ht="52.5" customHeight="1">
      <c r="A2" s="63" t="s">
        <v>0</v>
      </c>
      <c r="B2" s="63"/>
      <c r="C2" s="63"/>
      <c r="D2" s="63"/>
    </row>
    <row r="3" spans="1:4" ht="15.75">
      <c r="A3" s="64" t="s">
        <v>68</v>
      </c>
      <c r="B3" s="64"/>
      <c r="C3" s="64"/>
      <c r="D3" s="64"/>
    </row>
    <row r="4" spans="1:4" ht="15.75">
      <c r="A4" s="21" t="s">
        <v>1</v>
      </c>
      <c r="B4" s="27" t="s">
        <v>2</v>
      </c>
      <c r="C4" s="28" t="s">
        <v>3</v>
      </c>
      <c r="D4" s="27" t="s">
        <v>4</v>
      </c>
    </row>
    <row r="5" spans="1:4" ht="15.75">
      <c r="A5" s="21" t="s">
        <v>5</v>
      </c>
      <c r="B5" s="2" t="s">
        <v>6</v>
      </c>
      <c r="C5" s="15"/>
      <c r="D5" s="3"/>
    </row>
    <row r="6" spans="1:4" ht="15.75">
      <c r="A6" s="21" t="s">
        <v>7</v>
      </c>
      <c r="B6" s="2" t="s">
        <v>8</v>
      </c>
      <c r="C6" s="15"/>
      <c r="D6" s="3"/>
    </row>
    <row r="7" spans="1:4" ht="60">
      <c r="A7" s="43">
        <v>1</v>
      </c>
      <c r="B7" s="4" t="s">
        <v>81</v>
      </c>
      <c r="C7" s="16" t="s">
        <v>9</v>
      </c>
      <c r="D7" s="5">
        <f>12*350*365</f>
        <v>1533000</v>
      </c>
    </row>
    <row r="8" spans="1:4" ht="33.75" customHeight="1">
      <c r="A8" s="44">
        <v>2</v>
      </c>
      <c r="B8" s="6" t="s">
        <v>10</v>
      </c>
      <c r="C8" s="17" t="s">
        <v>11</v>
      </c>
      <c r="D8" s="5">
        <f>900*250*2</f>
        <v>450000</v>
      </c>
    </row>
    <row r="9" spans="1:4" ht="30">
      <c r="A9" s="44">
        <v>3</v>
      </c>
      <c r="B9" s="6" t="s">
        <v>12</v>
      </c>
      <c r="C9" s="17" t="s">
        <v>13</v>
      </c>
      <c r="D9" s="5">
        <f>5000*10</f>
        <v>50000</v>
      </c>
    </row>
    <row r="10" spans="1:4" s="25" customFormat="1" ht="15.75" customHeight="1">
      <c r="A10" s="45"/>
      <c r="B10" s="38" t="s">
        <v>46</v>
      </c>
      <c r="C10" s="42"/>
      <c r="D10" s="40">
        <f>SUM(D7:D9)</f>
        <v>2033000</v>
      </c>
    </row>
    <row r="11" spans="1:4" ht="15.75" customHeight="1">
      <c r="A11" s="21" t="s">
        <v>14</v>
      </c>
      <c r="B11" s="2" t="s">
        <v>15</v>
      </c>
      <c r="C11" s="15"/>
      <c r="D11" s="3"/>
    </row>
    <row r="12" spans="1:4" ht="33" customHeight="1">
      <c r="A12" s="37">
        <v>4</v>
      </c>
      <c r="B12" s="6" t="s">
        <v>16</v>
      </c>
      <c r="C12" s="17" t="s">
        <v>17</v>
      </c>
      <c r="D12" s="5">
        <f>8*3000*12</f>
        <v>288000</v>
      </c>
    </row>
    <row r="13" spans="1:4" ht="15">
      <c r="A13" s="37">
        <v>6</v>
      </c>
      <c r="B13" s="6" t="s">
        <v>18</v>
      </c>
      <c r="C13" s="17" t="s">
        <v>47</v>
      </c>
      <c r="D13" s="5">
        <f>8*800*12</f>
        <v>76800</v>
      </c>
    </row>
    <row r="14" spans="1:4" ht="30">
      <c r="A14" s="37">
        <v>7</v>
      </c>
      <c r="B14" s="4" t="s">
        <v>19</v>
      </c>
      <c r="C14" s="17" t="s">
        <v>20</v>
      </c>
      <c r="D14" s="5">
        <f>10000*12</f>
        <v>120000</v>
      </c>
    </row>
    <row r="15" spans="1:4" ht="30">
      <c r="A15" s="37">
        <v>8</v>
      </c>
      <c r="B15" s="4" t="s">
        <v>21</v>
      </c>
      <c r="C15" s="17" t="s">
        <v>22</v>
      </c>
      <c r="D15" s="5">
        <f>5000*12</f>
        <v>60000</v>
      </c>
    </row>
    <row r="16" spans="1:4" ht="15.75" customHeight="1">
      <c r="A16" s="37"/>
      <c r="B16" s="42" t="s">
        <v>46</v>
      </c>
      <c r="C16" s="42"/>
      <c r="D16" s="40">
        <f>SUM(D12:D15)</f>
        <v>544800</v>
      </c>
    </row>
    <row r="17" spans="1:4" ht="15.75" customHeight="1">
      <c r="A17" s="21" t="s">
        <v>23</v>
      </c>
      <c r="B17" s="2" t="s">
        <v>24</v>
      </c>
      <c r="C17" s="15"/>
      <c r="D17" s="3"/>
    </row>
    <row r="18" spans="1:4" ht="33" customHeight="1">
      <c r="A18" s="44">
        <v>9</v>
      </c>
      <c r="B18" s="6" t="s">
        <v>25</v>
      </c>
      <c r="C18" s="17" t="s">
        <v>69</v>
      </c>
      <c r="D18" s="5">
        <f>200*50*2</f>
        <v>20000</v>
      </c>
    </row>
    <row r="19" spans="1:4" ht="30">
      <c r="A19" s="44">
        <v>10</v>
      </c>
      <c r="B19" s="6" t="s">
        <v>26</v>
      </c>
      <c r="C19" s="17" t="s">
        <v>70</v>
      </c>
      <c r="D19" s="5">
        <v>2000</v>
      </c>
    </row>
    <row r="20" spans="1:4" ht="45">
      <c r="A20" s="44">
        <v>11</v>
      </c>
      <c r="B20" s="6" t="s">
        <v>71</v>
      </c>
      <c r="C20" s="17" t="s">
        <v>27</v>
      </c>
      <c r="D20" s="5">
        <v>45000</v>
      </c>
    </row>
    <row r="21" spans="1:4" ht="60">
      <c r="A21" s="44">
        <v>12</v>
      </c>
      <c r="B21" s="6" t="s">
        <v>73</v>
      </c>
      <c r="C21" s="17" t="s">
        <v>72</v>
      </c>
      <c r="D21" s="5">
        <f>20000*2</f>
        <v>40000</v>
      </c>
    </row>
    <row r="22" spans="1:4" ht="15">
      <c r="A22" s="44">
        <v>13</v>
      </c>
      <c r="B22" s="6" t="s">
        <v>28</v>
      </c>
      <c r="C22" s="17" t="s">
        <v>29</v>
      </c>
      <c r="D22" s="5">
        <v>15000</v>
      </c>
    </row>
    <row r="23" spans="1:4" ht="66" customHeight="1">
      <c r="A23" s="44">
        <v>14</v>
      </c>
      <c r="B23" s="6" t="s">
        <v>30</v>
      </c>
      <c r="C23" s="17" t="s">
        <v>74</v>
      </c>
      <c r="D23" s="5">
        <f>20000*2</f>
        <v>40000</v>
      </c>
    </row>
    <row r="24" spans="1:4" ht="60">
      <c r="A24" s="44">
        <v>15</v>
      </c>
      <c r="B24" s="6" t="s">
        <v>85</v>
      </c>
      <c r="C24" s="17" t="s">
        <v>31</v>
      </c>
      <c r="D24" s="5">
        <f>100*200*2</f>
        <v>40000</v>
      </c>
    </row>
    <row r="25" spans="1:4" ht="30">
      <c r="A25" s="44">
        <v>16</v>
      </c>
      <c r="B25" s="6" t="s">
        <v>32</v>
      </c>
      <c r="C25" s="17" t="s">
        <v>75</v>
      </c>
      <c r="D25" s="7">
        <f>1000*12</f>
        <v>12000</v>
      </c>
    </row>
    <row r="26" spans="1:4" s="8" customFormat="1" ht="15.75" customHeight="1">
      <c r="A26" s="44"/>
      <c r="B26" s="38" t="s">
        <v>79</v>
      </c>
      <c r="C26" s="41"/>
      <c r="D26" s="40">
        <f>SUM(D18:D25)</f>
        <v>214000</v>
      </c>
    </row>
    <row r="27" spans="1:4" s="10" customFormat="1" ht="15.75" customHeight="1">
      <c r="A27" s="21" t="s">
        <v>33</v>
      </c>
      <c r="B27" s="2" t="s">
        <v>82</v>
      </c>
      <c r="C27" s="18"/>
      <c r="D27" s="9"/>
    </row>
    <row r="28" spans="1:4" s="10" customFormat="1" ht="30">
      <c r="A28" s="44">
        <v>17</v>
      </c>
      <c r="B28" s="6" t="s">
        <v>34</v>
      </c>
      <c r="C28" s="17" t="s">
        <v>107</v>
      </c>
      <c r="D28" s="5">
        <v>858960</v>
      </c>
    </row>
    <row r="29" spans="1:4" s="10" customFormat="1" ht="30">
      <c r="A29" s="44">
        <v>18</v>
      </c>
      <c r="B29" s="6" t="s">
        <v>35</v>
      </c>
      <c r="C29" s="17" t="s">
        <v>36</v>
      </c>
      <c r="D29" s="5">
        <f>2000*12*2</f>
        <v>48000</v>
      </c>
    </row>
    <row r="30" spans="1:4" s="10" customFormat="1" ht="15.75" customHeight="1">
      <c r="A30" s="46"/>
      <c r="B30" s="38" t="s">
        <v>79</v>
      </c>
      <c r="C30" s="39"/>
      <c r="D30" s="40">
        <f>SUM(D28:D29)</f>
        <v>906960</v>
      </c>
    </row>
    <row r="31" spans="1:4" ht="15.75" customHeight="1">
      <c r="A31" s="46"/>
      <c r="B31" s="11" t="s">
        <v>37</v>
      </c>
      <c r="C31" s="19"/>
      <c r="D31" s="26">
        <f>D30+D26+D16+D10</f>
        <v>3698760</v>
      </c>
    </row>
    <row r="32" spans="1:4" ht="15.75" customHeight="1">
      <c r="A32" s="21" t="s">
        <v>38</v>
      </c>
      <c r="B32" s="2" t="s">
        <v>48</v>
      </c>
      <c r="C32" s="15"/>
      <c r="D32" s="3"/>
    </row>
    <row r="33" spans="1:4" ht="30">
      <c r="A33" s="21">
        <v>19</v>
      </c>
      <c r="B33" s="29" t="s">
        <v>39</v>
      </c>
      <c r="C33" s="30" t="s">
        <v>62</v>
      </c>
      <c r="D33" s="31">
        <f>10*12*2500</f>
        <v>300000</v>
      </c>
    </row>
    <row r="34" spans="1:4" ht="21.75" customHeight="1">
      <c r="A34" s="37">
        <v>20</v>
      </c>
      <c r="B34" s="32" t="s">
        <v>84</v>
      </c>
      <c r="C34" s="33" t="s">
        <v>61</v>
      </c>
      <c r="D34" s="31">
        <f>5000*12*2</f>
        <v>120000</v>
      </c>
    </row>
    <row r="35" spans="1:4" ht="30">
      <c r="A35" s="37">
        <v>21</v>
      </c>
      <c r="B35" s="32" t="s">
        <v>83</v>
      </c>
      <c r="C35" s="33" t="s">
        <v>40</v>
      </c>
      <c r="D35" s="34">
        <f>3000*12*1</f>
        <v>36000</v>
      </c>
    </row>
    <row r="36" spans="1:4" ht="30">
      <c r="A36" s="37">
        <v>22</v>
      </c>
      <c r="B36" s="32" t="s">
        <v>49</v>
      </c>
      <c r="C36" s="33" t="s">
        <v>60</v>
      </c>
      <c r="D36" s="31">
        <f>4000*12*2</f>
        <v>96000</v>
      </c>
    </row>
    <row r="37" spans="1:4" ht="30">
      <c r="A37" s="37">
        <v>23</v>
      </c>
      <c r="B37" s="32" t="s">
        <v>51</v>
      </c>
      <c r="C37" s="33" t="s">
        <v>50</v>
      </c>
      <c r="D37" s="31">
        <f>7000*12*2</f>
        <v>168000</v>
      </c>
    </row>
    <row r="38" spans="1:4" ht="15.75" customHeight="1">
      <c r="A38" s="37">
        <v>24</v>
      </c>
      <c r="B38" s="32" t="s">
        <v>52</v>
      </c>
      <c r="C38" s="33" t="s">
        <v>53</v>
      </c>
      <c r="D38" s="31">
        <f>6000*12</f>
        <v>72000</v>
      </c>
    </row>
    <row r="39" spans="1:4" ht="15.75" customHeight="1">
      <c r="A39" s="37">
        <v>25</v>
      </c>
      <c r="B39" s="32" t="s">
        <v>54</v>
      </c>
      <c r="C39" s="33" t="s">
        <v>55</v>
      </c>
      <c r="D39" s="31">
        <f>7000*12</f>
        <v>84000</v>
      </c>
    </row>
    <row r="40" spans="1:4" ht="15.75" customHeight="1">
      <c r="A40" s="37"/>
      <c r="B40" s="48" t="s">
        <v>78</v>
      </c>
      <c r="C40" s="49"/>
      <c r="D40" s="50">
        <f>SUM(D33:D39)</f>
        <v>876000</v>
      </c>
    </row>
    <row r="41" spans="1:4" s="24" customFormat="1" ht="15.75" customHeight="1">
      <c r="A41" s="21" t="s">
        <v>56</v>
      </c>
      <c r="B41" s="2" t="s">
        <v>57</v>
      </c>
      <c r="C41" s="22"/>
      <c r="D41" s="23"/>
    </row>
    <row r="42" spans="1:4" ht="60">
      <c r="A42" s="37">
        <v>26</v>
      </c>
      <c r="B42" s="32" t="s">
        <v>58</v>
      </c>
      <c r="C42" s="33" t="s">
        <v>59</v>
      </c>
      <c r="D42" s="31">
        <f>6000*12</f>
        <v>72000</v>
      </c>
    </row>
    <row r="43" spans="1:4" ht="15.75" customHeight="1">
      <c r="A43" s="37">
        <v>27</v>
      </c>
      <c r="B43" s="32" t="s">
        <v>63</v>
      </c>
      <c r="C43" s="33" t="s">
        <v>64</v>
      </c>
      <c r="D43" s="31">
        <f>4000*12</f>
        <v>48000</v>
      </c>
    </row>
    <row r="44" spans="1:4" ht="15.75" customHeight="1">
      <c r="A44" s="37">
        <v>28</v>
      </c>
      <c r="B44" s="32" t="s">
        <v>65</v>
      </c>
      <c r="C44" s="33" t="s">
        <v>66</v>
      </c>
      <c r="D44" s="31">
        <f>1000*12</f>
        <v>12000</v>
      </c>
    </row>
    <row r="45" spans="1:4" ht="60">
      <c r="A45" s="37">
        <v>29</v>
      </c>
      <c r="B45" s="32" t="s">
        <v>108</v>
      </c>
      <c r="C45" s="33"/>
      <c r="D45" s="31">
        <f>3698760*5/100</f>
        <v>184938</v>
      </c>
    </row>
    <row r="46" spans="1:4" ht="30">
      <c r="A46" s="37"/>
      <c r="B46" s="32" t="s">
        <v>76</v>
      </c>
      <c r="C46" s="33" t="s">
        <v>67</v>
      </c>
      <c r="D46" s="31">
        <f>876000*10/100</f>
        <v>87600</v>
      </c>
    </row>
    <row r="47" spans="1:4" ht="15.75" customHeight="1">
      <c r="A47" s="37"/>
      <c r="B47" s="32" t="s">
        <v>41</v>
      </c>
      <c r="C47" s="33"/>
      <c r="D47" s="34">
        <v>20000</v>
      </c>
    </row>
    <row r="48" spans="1:4" ht="15.75" customHeight="1">
      <c r="A48" s="37"/>
      <c r="B48" s="32" t="s">
        <v>46</v>
      </c>
      <c r="C48" s="33"/>
      <c r="D48" s="34">
        <f>SUM(D42:D47)</f>
        <v>424538</v>
      </c>
    </row>
    <row r="49" spans="1:4" ht="15.75" customHeight="1">
      <c r="A49" s="35"/>
      <c r="B49" s="51" t="s">
        <v>77</v>
      </c>
      <c r="C49" s="52"/>
      <c r="D49" s="53">
        <f>SUM(D42:D47)</f>
        <v>424538</v>
      </c>
    </row>
    <row r="50" spans="1:4" ht="15.75" customHeight="1">
      <c r="A50" s="21" t="s">
        <v>42</v>
      </c>
      <c r="B50" s="2" t="s">
        <v>43</v>
      </c>
      <c r="C50" s="15"/>
      <c r="D50" s="3"/>
    </row>
    <row r="51" spans="1:4" ht="15.75" customHeight="1">
      <c r="A51" s="37">
        <v>30</v>
      </c>
      <c r="B51" s="32" t="s">
        <v>44</v>
      </c>
      <c r="C51" s="33" t="s">
        <v>45</v>
      </c>
      <c r="D51" s="36">
        <v>55000</v>
      </c>
    </row>
    <row r="52" spans="1:4" ht="15.75" customHeight="1">
      <c r="A52" s="37"/>
      <c r="B52" s="3"/>
      <c r="C52" s="15"/>
      <c r="D52" s="2"/>
    </row>
    <row r="53" spans="1:4" ht="15.75" customHeight="1">
      <c r="A53" s="37"/>
      <c r="B53" s="51" t="s">
        <v>46</v>
      </c>
      <c r="C53" s="54"/>
      <c r="D53" s="53">
        <f>SUM(D51:D52)</f>
        <v>55000</v>
      </c>
    </row>
    <row r="54" spans="1:4" ht="15.75" customHeight="1">
      <c r="A54" s="37"/>
      <c r="B54" s="3"/>
      <c r="C54" s="15"/>
      <c r="D54" s="3"/>
    </row>
    <row r="55" spans="1:4" ht="15.75" customHeight="1">
      <c r="A55" s="47"/>
      <c r="B55" s="55" t="s">
        <v>80</v>
      </c>
      <c r="C55" s="56"/>
      <c r="D55" s="57">
        <f>D53+D49+D40+D31</f>
        <v>5054298</v>
      </c>
    </row>
    <row r="56" spans="1:4" ht="15">
      <c r="A56" s="12"/>
      <c r="B56" s="12"/>
      <c r="C56" s="20"/>
      <c r="D56" s="12"/>
    </row>
  </sheetData>
  <sheetProtection/>
  <mergeCells count="2">
    <mergeCell ref="A2:D2"/>
    <mergeCell ref="A3:D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6.421875" style="0" customWidth="1"/>
    <col min="2" max="2" width="21.28125" style="0" customWidth="1"/>
    <col min="3" max="3" width="21.7109375" style="0" customWidth="1"/>
    <col min="4" max="4" width="30.57421875" style="0" customWidth="1"/>
    <col min="5" max="5" width="9.8515625" style="0" bestFit="1" customWidth="1"/>
  </cols>
  <sheetData>
    <row r="1" spans="1:6" ht="31.5" customHeight="1">
      <c r="A1" s="59"/>
      <c r="B1" s="65" t="s">
        <v>86</v>
      </c>
      <c r="C1" s="65"/>
      <c r="D1" s="65"/>
      <c r="E1" s="58"/>
      <c r="F1" s="58"/>
    </row>
    <row r="2" spans="1:6" ht="15.75">
      <c r="A2" s="61" t="s">
        <v>106</v>
      </c>
      <c r="B2" s="60" t="s">
        <v>104</v>
      </c>
      <c r="C2" s="60" t="s">
        <v>105</v>
      </c>
      <c r="D2" s="60" t="s">
        <v>90</v>
      </c>
      <c r="E2" s="58"/>
      <c r="F2" s="58"/>
    </row>
    <row r="3" spans="1:6" ht="46.5" customHeight="1">
      <c r="A3" s="59">
        <v>1</v>
      </c>
      <c r="B3" s="62" t="s">
        <v>91</v>
      </c>
      <c r="C3" s="62" t="s">
        <v>93</v>
      </c>
      <c r="D3" s="62" t="s">
        <v>92</v>
      </c>
      <c r="E3" s="58"/>
      <c r="F3" s="58"/>
    </row>
    <row r="4" spans="1:6" ht="34.5" customHeight="1">
      <c r="A4" s="59">
        <v>2</v>
      </c>
      <c r="B4" s="62" t="s">
        <v>88</v>
      </c>
      <c r="C4" s="62"/>
      <c r="D4" s="62" t="s">
        <v>94</v>
      </c>
      <c r="E4" s="58"/>
      <c r="F4" s="58"/>
    </row>
    <row r="5" spans="1:6" ht="31.5" customHeight="1">
      <c r="A5" s="59">
        <v>3</v>
      </c>
      <c r="B5" s="62" t="s">
        <v>96</v>
      </c>
      <c r="C5" s="62" t="s">
        <v>95</v>
      </c>
      <c r="D5" s="62" t="s">
        <v>89</v>
      </c>
      <c r="E5" s="58"/>
      <c r="F5" s="58"/>
    </row>
    <row r="6" spans="1:6" ht="45">
      <c r="A6" s="59"/>
      <c r="B6" s="62" t="s">
        <v>87</v>
      </c>
      <c r="C6" s="62"/>
      <c r="D6" s="59"/>
      <c r="E6" s="58"/>
      <c r="F6" s="58"/>
    </row>
    <row r="7" spans="1:6" ht="36" customHeight="1">
      <c r="A7" s="59">
        <v>4</v>
      </c>
      <c r="B7" s="62" t="s">
        <v>97</v>
      </c>
      <c r="C7" s="62"/>
      <c r="D7" s="62" t="s">
        <v>100</v>
      </c>
      <c r="E7" s="58"/>
      <c r="F7" s="58"/>
    </row>
    <row r="8" spans="1:6" ht="41.25" customHeight="1">
      <c r="A8" s="59">
        <v>5</v>
      </c>
      <c r="B8" s="62" t="s">
        <v>99</v>
      </c>
      <c r="C8" s="62" t="s">
        <v>98</v>
      </c>
      <c r="D8" s="62" t="s">
        <v>101</v>
      </c>
      <c r="E8" s="58"/>
      <c r="F8" s="58"/>
    </row>
    <row r="9" spans="1:6" ht="36.75" customHeight="1">
      <c r="A9" s="59">
        <v>6</v>
      </c>
      <c r="B9" s="62" t="s">
        <v>102</v>
      </c>
      <c r="C9" s="62"/>
      <c r="D9" s="62" t="s">
        <v>103</v>
      </c>
      <c r="E9" s="58"/>
      <c r="F9" s="58"/>
    </row>
    <row r="10" spans="1:6" ht="15">
      <c r="A10" s="59"/>
      <c r="B10" s="59"/>
      <c r="C10" s="59"/>
      <c r="D10" s="59"/>
      <c r="E10" s="58"/>
      <c r="F10" s="58"/>
    </row>
    <row r="11" spans="5:6" ht="15">
      <c r="E11" s="58"/>
      <c r="F11" s="58"/>
    </row>
    <row r="12" spans="5:6" ht="15">
      <c r="E12" s="58"/>
      <c r="F12" s="58"/>
    </row>
    <row r="13" spans="3:6" ht="15">
      <c r="C13" s="58"/>
      <c r="D13" s="58"/>
      <c r="E13" s="58"/>
      <c r="F13" s="58"/>
    </row>
  </sheetData>
  <sheetProtection/>
  <mergeCells count="1">
    <mergeCell ref="B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2010-07-23T02:53:29Z</dcterms:modified>
  <cp:category/>
  <cp:version/>
  <cp:contentType/>
  <cp:contentStatus/>
</cp:coreProperties>
</file>