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055" windowHeight="14280" tabRatio="395" activeTab="0"/>
  </bookViews>
  <sheets>
    <sheet name="Budget 2009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<sst xmlns="http://schemas.openxmlformats.org/spreadsheetml/2006/main" count="110" uniqueCount="86">
  <si>
    <t>GRAMYA SANSTHAN, VARANASI</t>
  </si>
  <si>
    <t>S. No</t>
  </si>
  <si>
    <t>Particulars</t>
  </si>
  <si>
    <t>Details</t>
  </si>
  <si>
    <t>Amount In Rupees</t>
  </si>
  <si>
    <t>Total</t>
  </si>
  <si>
    <t>Honorarium:</t>
  </si>
  <si>
    <t>11 Teachers @ 1850/- PM</t>
  </si>
  <si>
    <t>11 X 1850 X 12</t>
  </si>
  <si>
    <t>4 Teachers in Chakia @ 1400/- PM *</t>
  </si>
  <si>
    <t>4 X 1400 X 12</t>
  </si>
  <si>
    <t>1 New Teacher in Naugarh @ 1200</t>
  </si>
  <si>
    <t>1 X 1200 X 12</t>
  </si>
  <si>
    <t>Community Mobilizer @3600 /- PM</t>
  </si>
  <si>
    <t>3550 X 12</t>
  </si>
  <si>
    <t>Education Facilitator @ 3600/- PM</t>
  </si>
  <si>
    <t>Program Coordinator @ 6400/- PM</t>
  </si>
  <si>
    <t xml:space="preserve">6400 X 12 </t>
  </si>
  <si>
    <t>Women Coordinator @3600/-</t>
  </si>
  <si>
    <t>Accountant @ 4750/- PM</t>
  </si>
  <si>
    <t>4750 X 12</t>
  </si>
  <si>
    <t>Educational Materials:</t>
  </si>
  <si>
    <r>
      <t xml:space="preserve"> </t>
    </r>
    <r>
      <rPr>
        <sz val="11"/>
        <rFont val="Times New Roman"/>
        <family val="1"/>
      </rPr>
      <t>(For 485 Students @ 100/-)</t>
    </r>
  </si>
  <si>
    <t>485 X 100</t>
  </si>
  <si>
    <t>Playing Materials:</t>
  </si>
  <si>
    <t>( Rs. 1000 X 8 Centre)</t>
  </si>
  <si>
    <t>500 X 8 Centre X 2 (half yearly)</t>
  </si>
  <si>
    <t>Administrative Expanses:</t>
  </si>
  <si>
    <t>Printing &amp; Stationary</t>
  </si>
  <si>
    <t>650 X 12</t>
  </si>
  <si>
    <t>Postage, Telephone &amp; Xerox</t>
  </si>
  <si>
    <t>750 X 12</t>
  </si>
  <si>
    <t>Travel &amp; Conveyance</t>
  </si>
  <si>
    <t>1200 X 12</t>
  </si>
  <si>
    <t>Office Rent</t>
  </si>
  <si>
    <t>2000 X 12</t>
  </si>
  <si>
    <t>Audit Fees</t>
  </si>
  <si>
    <t>Once in year</t>
  </si>
  <si>
    <t>Bal Mahotsava (Balmela):</t>
  </si>
  <si>
    <t>1- Fooding (500 Children x 15/- Per Child)</t>
  </si>
  <si>
    <t>500 X 15</t>
  </si>
  <si>
    <t xml:space="preserve">2- Tent </t>
  </si>
  <si>
    <t>3- Generator Set &amp; Mike Set</t>
  </si>
  <si>
    <t>4- Beding</t>
  </si>
  <si>
    <t>5- Prize for Children</t>
  </si>
  <si>
    <t>6- Conveyance</t>
  </si>
  <si>
    <t>7- Banner, Photography, Staionery, etc.</t>
  </si>
  <si>
    <t>Teacher Training:</t>
  </si>
  <si>
    <t>15 Teacher X 1000</t>
  </si>
  <si>
    <r>
      <t>Taat Patti (Mat</t>
    </r>
    <r>
      <rPr>
        <sz val="11"/>
        <rFont val="Times New Roman"/>
        <family val="1"/>
      </rPr>
      <t>)</t>
    </r>
    <r>
      <rPr>
        <b/>
        <sz val="11"/>
        <rFont val="Times New Roman"/>
        <family val="1"/>
      </rPr>
      <t>:</t>
    </r>
  </si>
  <si>
    <t xml:space="preserve">8 Center </t>
  </si>
  <si>
    <t>Miscellanious Expences</t>
  </si>
  <si>
    <t>Health Mela</t>
  </si>
  <si>
    <t xml:space="preserve"> Once in Year</t>
  </si>
  <si>
    <t>Repairing of centers</t>
  </si>
  <si>
    <t>By community supports</t>
  </si>
  <si>
    <t>Cycles for volunteers</t>
  </si>
  <si>
    <t>3 X 2000</t>
  </si>
  <si>
    <t>Last years left over</t>
  </si>
  <si>
    <t>11x2050x12</t>
  </si>
  <si>
    <t>4x1550x12</t>
  </si>
  <si>
    <t>1x1350x12</t>
  </si>
  <si>
    <t>3900x12</t>
  </si>
  <si>
    <t>7000x12</t>
  </si>
  <si>
    <t>3800x12</t>
  </si>
  <si>
    <t>500x12</t>
  </si>
  <si>
    <t>5000x12</t>
  </si>
  <si>
    <t>1500x8</t>
  </si>
  <si>
    <t>750x12</t>
  </si>
  <si>
    <t>900x12</t>
  </si>
  <si>
    <t>1350x12</t>
  </si>
  <si>
    <t>2200x12</t>
  </si>
  <si>
    <t>Requested for 2009</t>
  </si>
  <si>
    <t>Suggested Year 2009</t>
  </si>
  <si>
    <t>600x15</t>
  </si>
  <si>
    <t>15 x 1000</t>
  </si>
  <si>
    <t>8 Center</t>
  </si>
  <si>
    <t>Once in Year</t>
  </si>
  <si>
    <t>Creative Workshop with Youth</t>
  </si>
  <si>
    <t>Womens Day</t>
  </si>
  <si>
    <r>
      <t>Health Facilitator @3900 /- PM</t>
    </r>
    <r>
      <rPr>
        <b/>
        <sz val="14"/>
        <color indexed="8"/>
        <rFont val="Times New Roman"/>
        <family val="1"/>
      </rPr>
      <t>*</t>
    </r>
  </si>
  <si>
    <t>5250x12</t>
  </si>
  <si>
    <t>550x150</t>
  </si>
  <si>
    <t>in Rupees</t>
  </si>
  <si>
    <t>in Dollars</t>
  </si>
  <si>
    <t>per Quarter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</si>
</sst>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9" fillId="0" borderId="0" xfId="55">
      <alignment/>
      <protection/>
    </xf>
    <xf numFmtId="0" fontId="3" fillId="0" borderId="0" xfId="55" applyFont="1">
      <alignment/>
      <protection/>
    </xf>
    <xf numFmtId="0" fontId="2" fillId="0" borderId="0" xfId="55" applyFont="1" applyBorder="1" applyAlignment="1">
      <alignment horizontal="right" vertical="top" wrapText="1"/>
      <protection/>
    </xf>
    <xf numFmtId="0" fontId="3" fillId="0" borderId="0" xfId="55" applyFont="1" applyBorder="1">
      <alignment/>
      <protection/>
    </xf>
    <xf numFmtId="2" fontId="4" fillId="0" borderId="10" xfId="55" applyNumberFormat="1" applyFont="1" applyBorder="1" applyAlignment="1">
      <alignment horizontal="right" vertical="top" wrapText="1"/>
      <protection/>
    </xf>
    <xf numFmtId="2" fontId="6" fillId="0" borderId="10" xfId="55" applyNumberFormat="1" applyFont="1" applyBorder="1" applyAlignment="1">
      <alignment vertical="top" wrapText="1"/>
      <protection/>
    </xf>
    <xf numFmtId="0" fontId="6" fillId="0" borderId="10" xfId="55" applyFont="1" applyBorder="1">
      <alignment/>
      <protection/>
    </xf>
    <xf numFmtId="2" fontId="4" fillId="0" borderId="10" xfId="55" applyNumberFormat="1" applyFont="1" applyBorder="1">
      <alignment/>
      <protection/>
    </xf>
    <xf numFmtId="2" fontId="6" fillId="0" borderId="10" xfId="55" applyNumberFormat="1" applyFont="1" applyBorder="1">
      <alignment/>
      <protection/>
    </xf>
    <xf numFmtId="0" fontId="6" fillId="0" borderId="10" xfId="55" applyFont="1" applyBorder="1" applyAlignment="1">
      <alignment vertical="top" wrapText="1"/>
      <protection/>
    </xf>
    <xf numFmtId="0" fontId="4" fillId="0" borderId="10" xfId="55" applyFont="1" applyBorder="1" applyAlignment="1">
      <alignment vertical="top" wrapText="1"/>
      <protection/>
    </xf>
    <xf numFmtId="0" fontId="6" fillId="0" borderId="10" xfId="55" applyFont="1" applyBorder="1" applyAlignment="1">
      <alignment horizontal="center"/>
      <protection/>
    </xf>
    <xf numFmtId="2" fontId="6" fillId="0" borderId="10" xfId="55" applyNumberFormat="1" applyFont="1" applyBorder="1" applyAlignment="1">
      <alignment horizontal="right" vertical="top" wrapText="1"/>
      <protection/>
    </xf>
    <xf numFmtId="0" fontId="6" fillId="0" borderId="10" xfId="55" applyFont="1" applyBorder="1" applyAlignment="1">
      <alignment horizontal="justify" vertical="top" wrapText="1"/>
      <protection/>
    </xf>
    <xf numFmtId="0" fontId="6" fillId="0" borderId="10" xfId="55" applyFont="1" applyBorder="1" applyAlignment="1">
      <alignment horizontal="center" vertical="top" wrapText="1"/>
      <protection/>
    </xf>
    <xf numFmtId="0" fontId="8" fillId="0" borderId="11" xfId="55" applyFont="1" applyBorder="1" applyAlignment="1">
      <alignment horizontal="right" vertical="top" wrapText="1"/>
      <protection/>
    </xf>
    <xf numFmtId="0" fontId="9" fillId="0" borderId="11" xfId="55" applyBorder="1">
      <alignment/>
      <protection/>
    </xf>
    <xf numFmtId="0" fontId="5" fillId="0" borderId="11" xfId="55" applyFont="1" applyBorder="1" applyAlignment="1">
      <alignment wrapText="1"/>
      <protection/>
    </xf>
    <xf numFmtId="0" fontId="7" fillId="0" borderId="10" xfId="55" applyFont="1" applyFill="1" applyBorder="1" applyAlignment="1">
      <alignment vertical="top" wrapText="1"/>
      <protection/>
    </xf>
    <xf numFmtId="2" fontId="6" fillId="0" borderId="10" xfId="55" applyNumberFormat="1" applyFont="1" applyFill="1" applyBorder="1" applyAlignment="1">
      <alignment horizontal="right" vertical="top" wrapText="1"/>
      <protection/>
    </xf>
    <xf numFmtId="0" fontId="6" fillId="0" borderId="10" xfId="55" applyFont="1" applyFill="1" applyBorder="1" applyAlignment="1">
      <alignment horizontal="justify" vertical="top" wrapText="1"/>
      <protection/>
    </xf>
    <xf numFmtId="4" fontId="4" fillId="0" borderId="10" xfId="55" applyNumberFormat="1" applyFont="1" applyBorder="1" applyAlignment="1">
      <alignment horizontal="right" vertical="top" wrapText="1"/>
      <protection/>
    </xf>
    <xf numFmtId="4" fontId="6" fillId="0" borderId="10" xfId="55" applyNumberFormat="1" applyFont="1" applyBorder="1" applyAlignment="1">
      <alignment horizontal="right" vertical="top" wrapText="1"/>
      <protection/>
    </xf>
    <xf numFmtId="4" fontId="4" fillId="0" borderId="10" xfId="55" applyNumberFormat="1" applyFont="1" applyBorder="1" applyAlignment="1">
      <alignment vertical="top" wrapText="1"/>
      <protection/>
    </xf>
    <xf numFmtId="4" fontId="6" fillId="0" borderId="10" xfId="55" applyNumberFormat="1" applyFont="1" applyBorder="1" applyAlignment="1">
      <alignment vertical="top" wrapText="1"/>
      <protection/>
    </xf>
    <xf numFmtId="4" fontId="4" fillId="0" borderId="10" xfId="55" applyNumberFormat="1" applyFont="1" applyBorder="1">
      <alignment/>
      <protection/>
    </xf>
    <xf numFmtId="4" fontId="6" fillId="0" borderId="10" xfId="55" applyNumberFormat="1" applyFont="1" applyBorder="1">
      <alignment/>
      <protection/>
    </xf>
    <xf numFmtId="0" fontId="6" fillId="0" borderId="10" xfId="55" applyFont="1" applyFill="1" applyBorder="1" applyAlignment="1">
      <alignment vertical="top" wrapText="1"/>
      <protection/>
    </xf>
    <xf numFmtId="0" fontId="4" fillId="0" borderId="10" xfId="55" applyFont="1" applyFill="1" applyBorder="1" applyAlignment="1">
      <alignment vertical="top" wrapText="1"/>
      <protection/>
    </xf>
    <xf numFmtId="0" fontId="4" fillId="0" borderId="10" xfId="55" applyFont="1" applyBorder="1" applyAlignment="1">
      <alignment horizontal="center" vertical="top" wrapText="1"/>
      <protection/>
    </xf>
    <xf numFmtId="0" fontId="2" fillId="0" borderId="0" xfId="55" applyFont="1">
      <alignment/>
      <protection/>
    </xf>
    <xf numFmtId="0" fontId="47" fillId="0" borderId="12" xfId="0" applyFont="1" applyBorder="1" applyAlignment="1">
      <alignment horizontal="justify" vertical="top" wrapText="1"/>
    </xf>
    <xf numFmtId="0" fontId="9" fillId="0" borderId="0" xfId="55" applyFont="1">
      <alignment/>
      <protection/>
    </xf>
    <xf numFmtId="0" fontId="10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47" fillId="0" borderId="12" xfId="0" applyFont="1" applyBorder="1" applyAlignment="1">
      <alignment vertical="top" wrapText="1"/>
    </xf>
    <xf numFmtId="4" fontId="47" fillId="0" borderId="12" xfId="0" applyNumberFormat="1" applyFont="1" applyBorder="1" applyAlignment="1">
      <alignment horizontal="right" vertical="top" wrapText="1"/>
    </xf>
    <xf numFmtId="0" fontId="9" fillId="0" borderId="13" xfId="55" applyBorder="1">
      <alignment/>
      <protection/>
    </xf>
    <xf numFmtId="0" fontId="4" fillId="0" borderId="14" xfId="55" applyFont="1" applyBorder="1" applyAlignment="1">
      <alignment horizontal="center" vertical="top" wrapText="1"/>
      <protection/>
    </xf>
    <xf numFmtId="0" fontId="9" fillId="0" borderId="15" xfId="55" applyBorder="1">
      <alignment/>
      <protection/>
    </xf>
    <xf numFmtId="0" fontId="9" fillId="0" borderId="16" xfId="55" applyBorder="1">
      <alignment/>
      <protection/>
    </xf>
    <xf numFmtId="0" fontId="9" fillId="0" borderId="17" xfId="55" applyBorder="1">
      <alignment/>
      <protection/>
    </xf>
    <xf numFmtId="0" fontId="9" fillId="0" borderId="0" xfId="55" applyBorder="1">
      <alignment/>
      <protection/>
    </xf>
    <xf numFmtId="0" fontId="9" fillId="0" borderId="18" xfId="55" applyBorder="1">
      <alignment/>
      <protection/>
    </xf>
    <xf numFmtId="0" fontId="9" fillId="0" borderId="0" xfId="55" applyFont="1" applyBorder="1">
      <alignment/>
      <protection/>
    </xf>
    <xf numFmtId="0" fontId="10" fillId="0" borderId="0" xfId="55" applyFont="1" applyBorder="1">
      <alignment/>
      <protection/>
    </xf>
    <xf numFmtId="0" fontId="9" fillId="0" borderId="19" xfId="55" applyBorder="1">
      <alignment/>
      <protection/>
    </xf>
    <xf numFmtId="0" fontId="9" fillId="0" borderId="20" xfId="55" applyBorder="1">
      <alignment/>
      <protection/>
    </xf>
    <xf numFmtId="0" fontId="9" fillId="0" borderId="20" xfId="55" applyFont="1" applyBorder="1">
      <alignment/>
      <protection/>
    </xf>
    <xf numFmtId="0" fontId="10" fillId="0" borderId="20" xfId="55" applyFont="1" applyBorder="1">
      <alignment/>
      <protection/>
    </xf>
    <xf numFmtId="0" fontId="9" fillId="0" borderId="12" xfId="55" applyBorder="1">
      <alignment/>
      <protection/>
    </xf>
    <xf numFmtId="0" fontId="48" fillId="33" borderId="0" xfId="55" applyFont="1" applyFill="1">
      <alignment/>
      <protection/>
    </xf>
    <xf numFmtId="0" fontId="49" fillId="33" borderId="0" xfId="55" applyFont="1" applyFill="1">
      <alignment/>
      <protection/>
    </xf>
    <xf numFmtId="0" fontId="9" fillId="34" borderId="0" xfId="55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PageLayoutView="0" workbookViewId="0" topLeftCell="C1">
      <selection activeCell="M51" sqref="M51"/>
    </sheetView>
  </sheetViews>
  <sheetFormatPr defaultColWidth="9.140625" defaultRowHeight="15"/>
  <cols>
    <col min="1" max="1" width="13.00390625" style="1" customWidth="1"/>
    <col min="2" max="2" width="38.7109375" style="1" customWidth="1"/>
    <col min="3" max="3" width="25.57421875" style="1" customWidth="1"/>
    <col min="4" max="5" width="11.7109375" style="1" customWidth="1"/>
    <col min="6" max="6" width="9.140625" style="1" hidden="1" customWidth="1"/>
    <col min="7" max="7" width="15.00390625" style="1" customWidth="1"/>
    <col min="9" max="9" width="16.28125" style="0" customWidth="1"/>
    <col min="11" max="12" width="9.140625" style="1" customWidth="1"/>
    <col min="13" max="13" width="14.421875" style="1" customWidth="1"/>
    <col min="14" max="16384" width="9.140625" style="1" customWidth="1"/>
  </cols>
  <sheetData>
    <row r="1" spans="1:15" ht="12.75">
      <c r="A1" s="31" t="s">
        <v>0</v>
      </c>
      <c r="B1" s="31"/>
      <c r="C1" s="2"/>
      <c r="D1" s="2"/>
      <c r="E1" s="2"/>
      <c r="H1" s="1"/>
      <c r="I1" s="34" t="s">
        <v>72</v>
      </c>
      <c r="J1" s="1"/>
      <c r="N1" s="34" t="s">
        <v>73</v>
      </c>
      <c r="O1" s="34"/>
    </row>
    <row r="2" spans="1:10" ht="13.5" thickBot="1">
      <c r="A2" s="31"/>
      <c r="B2" s="31"/>
      <c r="C2" s="2"/>
      <c r="D2" s="2"/>
      <c r="E2" s="2"/>
      <c r="H2" s="1"/>
      <c r="I2" s="1"/>
      <c r="J2" s="1"/>
    </row>
    <row r="3" spans="1:16" ht="27.75" customHeight="1">
      <c r="A3" s="30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18"/>
      <c r="H3" s="39"/>
      <c r="I3" s="40" t="s">
        <v>3</v>
      </c>
      <c r="J3" s="40" t="s">
        <v>4</v>
      </c>
      <c r="K3" s="40" t="s">
        <v>5</v>
      </c>
      <c r="L3" s="41"/>
      <c r="M3" s="40" t="s">
        <v>3</v>
      </c>
      <c r="N3" s="40" t="s">
        <v>4</v>
      </c>
      <c r="O3" s="40" t="s">
        <v>5</v>
      </c>
      <c r="P3" s="42"/>
    </row>
    <row r="4" spans="1:16" ht="15.75">
      <c r="A4" s="15">
        <v>1</v>
      </c>
      <c r="B4" s="11" t="s">
        <v>6</v>
      </c>
      <c r="C4" s="14"/>
      <c r="D4" s="30"/>
      <c r="E4" s="10"/>
      <c r="F4" s="18"/>
      <c r="H4" s="43"/>
      <c r="I4" s="44"/>
      <c r="J4" s="44"/>
      <c r="K4" s="44"/>
      <c r="L4" s="44"/>
      <c r="M4" s="44"/>
      <c r="N4" s="44"/>
      <c r="O4" s="44"/>
      <c r="P4" s="45"/>
    </row>
    <row r="5" spans="1:16" ht="15.75">
      <c r="A5" s="15"/>
      <c r="B5" s="10" t="s">
        <v>7</v>
      </c>
      <c r="C5" s="14" t="s">
        <v>8</v>
      </c>
      <c r="D5" s="23">
        <f>11*1850*12</f>
        <v>244200</v>
      </c>
      <c r="E5" s="22"/>
      <c r="F5" s="18"/>
      <c r="H5" s="43"/>
      <c r="I5" s="46" t="s">
        <v>59</v>
      </c>
      <c r="J5" s="44">
        <f>11*2050*12</f>
        <v>270600</v>
      </c>
      <c r="K5" s="44"/>
      <c r="L5" s="44"/>
      <c r="M5" s="46" t="s">
        <v>59</v>
      </c>
      <c r="N5" s="44">
        <f>11*2050*12</f>
        <v>270600</v>
      </c>
      <c r="O5" s="44"/>
      <c r="P5" s="45"/>
    </row>
    <row r="6" spans="1:16" ht="15.75">
      <c r="A6" s="15"/>
      <c r="B6" s="10" t="s">
        <v>9</v>
      </c>
      <c r="C6" s="14" t="s">
        <v>10</v>
      </c>
      <c r="D6" s="23">
        <f>4*1400*12</f>
        <v>67200</v>
      </c>
      <c r="E6" s="22"/>
      <c r="F6" s="18"/>
      <c r="H6" s="43"/>
      <c r="I6" s="46" t="s">
        <v>60</v>
      </c>
      <c r="J6" s="44">
        <f>4*1550*12</f>
        <v>74400</v>
      </c>
      <c r="K6" s="44"/>
      <c r="L6" s="44"/>
      <c r="M6" s="46" t="s">
        <v>60</v>
      </c>
      <c r="N6" s="44">
        <f>4*1550*12</f>
        <v>74400</v>
      </c>
      <c r="O6" s="44"/>
      <c r="P6" s="45"/>
    </row>
    <row r="7" spans="1:16" ht="15.75">
      <c r="A7" s="15"/>
      <c r="B7" s="10" t="s">
        <v>11</v>
      </c>
      <c r="C7" s="14" t="s">
        <v>12</v>
      </c>
      <c r="D7" s="23">
        <f>1*1200*12</f>
        <v>14400</v>
      </c>
      <c r="E7" s="22"/>
      <c r="F7" s="18"/>
      <c r="H7" s="43"/>
      <c r="I7" s="46" t="s">
        <v>61</v>
      </c>
      <c r="J7" s="44">
        <f>1350*12</f>
        <v>16200</v>
      </c>
      <c r="K7" s="44"/>
      <c r="L7" s="44"/>
      <c r="M7" s="46" t="s">
        <v>61</v>
      </c>
      <c r="N7" s="44">
        <f>1350*12</f>
        <v>16200</v>
      </c>
      <c r="O7" s="44"/>
      <c r="P7" s="45"/>
    </row>
    <row r="8" spans="1:16" ht="15.75">
      <c r="A8" s="15"/>
      <c r="B8" s="10" t="s">
        <v>13</v>
      </c>
      <c r="C8" s="14" t="s">
        <v>14</v>
      </c>
      <c r="D8" s="23">
        <f>3550*12</f>
        <v>42600</v>
      </c>
      <c r="E8" s="22"/>
      <c r="F8" s="18"/>
      <c r="H8" s="43"/>
      <c r="I8" s="46" t="s">
        <v>62</v>
      </c>
      <c r="J8" s="44">
        <f>3900*12</f>
        <v>46800</v>
      </c>
      <c r="K8" s="44"/>
      <c r="L8" s="44"/>
      <c r="M8" s="46" t="s">
        <v>64</v>
      </c>
      <c r="N8" s="44">
        <f>3800*12</f>
        <v>45600</v>
      </c>
      <c r="O8" s="44"/>
      <c r="P8" s="45"/>
    </row>
    <row r="9" spans="1:16" ht="15.75">
      <c r="A9" s="15"/>
      <c r="B9" s="10" t="s">
        <v>15</v>
      </c>
      <c r="C9" s="14" t="s">
        <v>14</v>
      </c>
      <c r="D9" s="23">
        <f>3550*12</f>
        <v>42600</v>
      </c>
      <c r="E9" s="22"/>
      <c r="F9" s="18"/>
      <c r="H9" s="43"/>
      <c r="I9" s="46" t="s">
        <v>62</v>
      </c>
      <c r="J9" s="44">
        <f>3900*12</f>
        <v>46800</v>
      </c>
      <c r="K9" s="44"/>
      <c r="L9" s="44"/>
      <c r="M9" s="46" t="s">
        <v>64</v>
      </c>
      <c r="N9" s="44">
        <f>3800*12</f>
        <v>45600</v>
      </c>
      <c r="O9" s="44"/>
      <c r="P9" s="45"/>
    </row>
    <row r="10" spans="1:16" ht="15.75">
      <c r="A10" s="15"/>
      <c r="B10" s="10" t="s">
        <v>16</v>
      </c>
      <c r="C10" s="14" t="s">
        <v>17</v>
      </c>
      <c r="D10" s="23">
        <f>6400*12</f>
        <v>76800</v>
      </c>
      <c r="E10" s="22"/>
      <c r="F10" s="18"/>
      <c r="H10" s="43"/>
      <c r="I10" s="46" t="s">
        <v>63</v>
      </c>
      <c r="J10" s="44">
        <v>84000</v>
      </c>
      <c r="K10" s="44"/>
      <c r="L10" s="44"/>
      <c r="M10" s="46" t="s">
        <v>63</v>
      </c>
      <c r="N10" s="44">
        <v>84000</v>
      </c>
      <c r="O10" s="44"/>
      <c r="P10" s="45"/>
    </row>
    <row r="11" spans="1:16" ht="15.75">
      <c r="A11" s="15"/>
      <c r="B11" s="10" t="s">
        <v>18</v>
      </c>
      <c r="C11" s="14" t="s">
        <v>14</v>
      </c>
      <c r="D11" s="23">
        <f>3550*12</f>
        <v>42600</v>
      </c>
      <c r="E11" s="22"/>
      <c r="F11" s="18"/>
      <c r="H11" s="43"/>
      <c r="I11" s="46" t="s">
        <v>62</v>
      </c>
      <c r="J11" s="44">
        <f>3900*12</f>
        <v>46800</v>
      </c>
      <c r="K11" s="44"/>
      <c r="L11" s="44"/>
      <c r="M11" s="46" t="s">
        <v>64</v>
      </c>
      <c r="N11" s="44">
        <f>3800*12</f>
        <v>45600</v>
      </c>
      <c r="O11" s="44"/>
      <c r="P11" s="45"/>
    </row>
    <row r="12" spans="1:16" ht="15.75">
      <c r="A12" s="10"/>
      <c r="B12" s="10" t="s">
        <v>19</v>
      </c>
      <c r="C12" s="14" t="s">
        <v>20</v>
      </c>
      <c r="D12" s="23">
        <f>4750*12</f>
        <v>57000</v>
      </c>
      <c r="E12" s="22">
        <f>SUM(D5:D12)</f>
        <v>587400</v>
      </c>
      <c r="F12" s="18"/>
      <c r="H12" s="43"/>
      <c r="I12" s="46" t="s">
        <v>81</v>
      </c>
      <c r="J12" s="44">
        <f>5250*12</f>
        <v>63000</v>
      </c>
      <c r="K12" s="47">
        <f>SUM(J5:J12)</f>
        <v>648600</v>
      </c>
      <c r="L12" s="44"/>
      <c r="M12" s="46" t="s">
        <v>66</v>
      </c>
      <c r="N12" s="44">
        <f>5000*12</f>
        <v>60000</v>
      </c>
      <c r="O12" s="47">
        <f>SUM(N5:N12)</f>
        <v>642000</v>
      </c>
      <c r="P12" s="45"/>
    </row>
    <row r="13" spans="1:16" ht="15.75">
      <c r="A13" s="15">
        <v>2</v>
      </c>
      <c r="B13" s="11" t="s">
        <v>21</v>
      </c>
      <c r="C13" s="14"/>
      <c r="D13" s="23"/>
      <c r="E13" s="22"/>
      <c r="F13" s="18"/>
      <c r="H13" s="43"/>
      <c r="I13" s="44"/>
      <c r="J13" s="44"/>
      <c r="K13" s="44"/>
      <c r="L13" s="44"/>
      <c r="M13" s="44"/>
      <c r="N13" s="44"/>
      <c r="O13" s="44"/>
      <c r="P13" s="45"/>
    </row>
    <row r="14" spans="1:16" ht="15.75">
      <c r="A14" s="15"/>
      <c r="B14" s="11" t="s">
        <v>22</v>
      </c>
      <c r="C14" s="14" t="s">
        <v>23</v>
      </c>
      <c r="D14" s="23">
        <f>485*100</f>
        <v>48500</v>
      </c>
      <c r="E14" s="22">
        <f>+D14</f>
        <v>48500</v>
      </c>
      <c r="F14" s="18"/>
      <c r="H14" s="43"/>
      <c r="I14" s="46" t="s">
        <v>82</v>
      </c>
      <c r="J14" s="44">
        <f>550*150</f>
        <v>82500</v>
      </c>
      <c r="K14" s="47">
        <f>J14</f>
        <v>82500</v>
      </c>
      <c r="L14" s="44"/>
      <c r="M14" s="46" t="s">
        <v>65</v>
      </c>
      <c r="N14" s="44">
        <f>500*150</f>
        <v>75000</v>
      </c>
      <c r="O14" s="47">
        <v>75000</v>
      </c>
      <c r="P14" s="45"/>
    </row>
    <row r="15" spans="1:16" ht="15.75">
      <c r="A15" s="15">
        <v>3</v>
      </c>
      <c r="B15" s="29" t="s">
        <v>24</v>
      </c>
      <c r="C15" s="7"/>
      <c r="D15" s="27"/>
      <c r="E15" s="27"/>
      <c r="F15" s="18"/>
      <c r="H15" s="43"/>
      <c r="I15" s="44"/>
      <c r="J15" s="44"/>
      <c r="K15" s="44"/>
      <c r="L15" s="44"/>
      <c r="M15" s="44"/>
      <c r="N15" s="44"/>
      <c r="O15" s="44"/>
      <c r="P15" s="45"/>
    </row>
    <row r="16" spans="1:16" ht="15.75">
      <c r="A16" s="15"/>
      <c r="B16" s="28" t="s">
        <v>25</v>
      </c>
      <c r="C16" s="7" t="s">
        <v>26</v>
      </c>
      <c r="D16" s="27">
        <v>8000</v>
      </c>
      <c r="E16" s="26">
        <f>+D16</f>
        <v>8000</v>
      </c>
      <c r="F16" s="18"/>
      <c r="H16" s="43"/>
      <c r="I16" s="46" t="s">
        <v>67</v>
      </c>
      <c r="J16" s="44">
        <f>1500*8</f>
        <v>12000</v>
      </c>
      <c r="K16" s="47">
        <v>12000</v>
      </c>
      <c r="L16" s="44"/>
      <c r="M16" s="46" t="s">
        <v>67</v>
      </c>
      <c r="N16" s="44">
        <f>1500*8</f>
        <v>12000</v>
      </c>
      <c r="O16" s="47">
        <v>12000</v>
      </c>
      <c r="P16" s="45"/>
    </row>
    <row r="17" spans="1:16" ht="15.75">
      <c r="A17" s="15">
        <v>4</v>
      </c>
      <c r="B17" s="11" t="s">
        <v>27</v>
      </c>
      <c r="C17" s="14"/>
      <c r="D17" s="25"/>
      <c r="E17" s="22"/>
      <c r="F17" s="18"/>
      <c r="H17" s="43"/>
      <c r="I17" s="44"/>
      <c r="J17" s="44"/>
      <c r="K17" s="44"/>
      <c r="L17" s="44"/>
      <c r="M17" s="44"/>
      <c r="N17" s="44"/>
      <c r="O17" s="44"/>
      <c r="P17" s="45"/>
    </row>
    <row r="18" spans="1:16" ht="15.75">
      <c r="A18" s="15"/>
      <c r="B18" s="10" t="s">
        <v>28</v>
      </c>
      <c r="C18" s="14" t="s">
        <v>29</v>
      </c>
      <c r="D18" s="23">
        <f>650*12</f>
        <v>7800</v>
      </c>
      <c r="E18" s="24"/>
      <c r="F18" s="18"/>
      <c r="H18" s="43"/>
      <c r="I18" s="46" t="s">
        <v>68</v>
      </c>
      <c r="J18" s="44">
        <f>750*12</f>
        <v>9000</v>
      </c>
      <c r="K18" s="44"/>
      <c r="L18" s="44"/>
      <c r="M18" s="46" t="s">
        <v>68</v>
      </c>
      <c r="N18" s="44">
        <f>750*12</f>
        <v>9000</v>
      </c>
      <c r="O18" s="44"/>
      <c r="P18" s="45"/>
    </row>
    <row r="19" spans="1:16" ht="15.75">
      <c r="A19" s="15"/>
      <c r="B19" s="10" t="s">
        <v>30</v>
      </c>
      <c r="C19" s="14" t="s">
        <v>31</v>
      </c>
      <c r="D19" s="23">
        <f>750*12</f>
        <v>9000</v>
      </c>
      <c r="E19" s="22"/>
      <c r="F19" s="18"/>
      <c r="H19" s="43"/>
      <c r="I19" s="46" t="s">
        <v>69</v>
      </c>
      <c r="J19" s="46">
        <f>900*12</f>
        <v>10800</v>
      </c>
      <c r="K19" s="44"/>
      <c r="L19" s="44"/>
      <c r="M19" s="46" t="s">
        <v>69</v>
      </c>
      <c r="N19" s="46">
        <f>900*12</f>
        <v>10800</v>
      </c>
      <c r="O19" s="44"/>
      <c r="P19" s="45"/>
    </row>
    <row r="20" spans="1:16" ht="15.75">
      <c r="A20" s="15"/>
      <c r="B20" s="10" t="s">
        <v>32</v>
      </c>
      <c r="C20" s="14" t="s">
        <v>33</v>
      </c>
      <c r="D20" s="23">
        <f>1200*12</f>
        <v>14400</v>
      </c>
      <c r="E20" s="22"/>
      <c r="F20" s="18"/>
      <c r="H20" s="43"/>
      <c r="I20" s="46" t="s">
        <v>70</v>
      </c>
      <c r="J20" s="46">
        <f>1350*12</f>
        <v>16200</v>
      </c>
      <c r="K20" s="44"/>
      <c r="L20" s="44"/>
      <c r="M20" s="46" t="s">
        <v>70</v>
      </c>
      <c r="N20" s="46">
        <f>1350*12</f>
        <v>16200</v>
      </c>
      <c r="O20" s="44"/>
      <c r="P20" s="45"/>
    </row>
    <row r="21" spans="1:16" ht="15.75">
      <c r="A21" s="15"/>
      <c r="B21" s="10" t="s">
        <v>34</v>
      </c>
      <c r="C21" s="14" t="s">
        <v>35</v>
      </c>
      <c r="D21" s="23">
        <f>2000*12</f>
        <v>24000</v>
      </c>
      <c r="E21" s="22"/>
      <c r="F21" s="18"/>
      <c r="H21" s="43"/>
      <c r="I21" s="46" t="s">
        <v>71</v>
      </c>
      <c r="J21" s="46">
        <f>2200*12</f>
        <v>26400</v>
      </c>
      <c r="K21" s="44"/>
      <c r="L21" s="44"/>
      <c r="M21" s="46" t="s">
        <v>71</v>
      </c>
      <c r="N21" s="46">
        <f>2200*12</f>
        <v>26400</v>
      </c>
      <c r="O21" s="44"/>
      <c r="P21" s="45"/>
    </row>
    <row r="22" spans="1:16" ht="15.75">
      <c r="A22" s="7"/>
      <c r="B22" s="10" t="s">
        <v>36</v>
      </c>
      <c r="C22" s="14" t="s">
        <v>37</v>
      </c>
      <c r="D22" s="23">
        <v>4000</v>
      </c>
      <c r="E22" s="22">
        <f>SUM(D18:D22)</f>
        <v>59200</v>
      </c>
      <c r="F22" s="18"/>
      <c r="H22" s="43"/>
      <c r="I22" s="44"/>
      <c r="J22" s="44">
        <v>4000</v>
      </c>
      <c r="K22" s="47">
        <f>SUM(J18:J22)</f>
        <v>66400</v>
      </c>
      <c r="L22" s="44"/>
      <c r="M22" s="44"/>
      <c r="N22" s="44">
        <v>4000</v>
      </c>
      <c r="O22" s="47">
        <f>SUM(N18:N22)</f>
        <v>66400</v>
      </c>
      <c r="P22" s="45"/>
    </row>
    <row r="23" spans="1:16" ht="15.75">
      <c r="A23" s="15">
        <v>5</v>
      </c>
      <c r="B23" s="11" t="s">
        <v>38</v>
      </c>
      <c r="C23" s="14" t="s">
        <v>37</v>
      </c>
      <c r="D23" s="23"/>
      <c r="E23" s="22"/>
      <c r="F23" s="18"/>
      <c r="H23" s="43"/>
      <c r="I23" s="44"/>
      <c r="J23" s="44"/>
      <c r="K23" s="44"/>
      <c r="L23" s="44"/>
      <c r="M23" s="44"/>
      <c r="N23" s="44"/>
      <c r="O23" s="44"/>
      <c r="P23" s="45"/>
    </row>
    <row r="24" spans="1:16" ht="15.75" customHeight="1">
      <c r="A24" s="7"/>
      <c r="B24" s="19" t="s">
        <v>39</v>
      </c>
      <c r="C24" s="21" t="s">
        <v>40</v>
      </c>
      <c r="D24" s="9">
        <f>500*15</f>
        <v>7500</v>
      </c>
      <c r="E24" s="9"/>
      <c r="F24" s="18"/>
      <c r="H24" s="43"/>
      <c r="I24" s="46" t="s">
        <v>74</v>
      </c>
      <c r="J24" s="44">
        <v>9000</v>
      </c>
      <c r="K24" s="44"/>
      <c r="L24" s="44"/>
      <c r="M24" s="44"/>
      <c r="N24" s="44">
        <v>9000</v>
      </c>
      <c r="O24" s="44"/>
      <c r="P24" s="45"/>
    </row>
    <row r="25" spans="1:16" ht="15.75">
      <c r="A25" s="7"/>
      <c r="B25" s="19" t="s">
        <v>41</v>
      </c>
      <c r="C25" s="7">
        <v>2000</v>
      </c>
      <c r="D25" s="9">
        <v>2000</v>
      </c>
      <c r="E25" s="9"/>
      <c r="F25" s="18"/>
      <c r="H25" s="43"/>
      <c r="I25" s="44">
        <v>2500</v>
      </c>
      <c r="J25" s="44">
        <v>2500</v>
      </c>
      <c r="K25" s="44"/>
      <c r="L25" s="44"/>
      <c r="M25" s="44"/>
      <c r="N25" s="44">
        <v>2500</v>
      </c>
      <c r="O25" s="44"/>
      <c r="P25" s="45"/>
    </row>
    <row r="26" spans="1:16" ht="15.75">
      <c r="A26" s="7"/>
      <c r="B26" s="19" t="s">
        <v>42</v>
      </c>
      <c r="C26" s="7">
        <v>1000</v>
      </c>
      <c r="D26" s="20">
        <v>1000</v>
      </c>
      <c r="E26" s="9"/>
      <c r="F26" s="18"/>
      <c r="H26" s="43"/>
      <c r="I26" s="44">
        <v>1500</v>
      </c>
      <c r="J26" s="44">
        <v>1500</v>
      </c>
      <c r="K26" s="44"/>
      <c r="L26" s="44"/>
      <c r="M26" s="44"/>
      <c r="N26" s="44">
        <v>1500</v>
      </c>
      <c r="O26" s="44"/>
      <c r="P26" s="45"/>
    </row>
    <row r="27" spans="1:16" ht="15.75">
      <c r="A27" s="7"/>
      <c r="B27" s="19" t="s">
        <v>43</v>
      </c>
      <c r="C27" s="7">
        <v>1000</v>
      </c>
      <c r="D27" s="9">
        <v>1000</v>
      </c>
      <c r="E27" s="9"/>
      <c r="F27" s="18"/>
      <c r="H27" s="43"/>
      <c r="I27" s="44">
        <v>1500</v>
      </c>
      <c r="J27" s="44">
        <v>1500</v>
      </c>
      <c r="K27" s="44"/>
      <c r="L27" s="44"/>
      <c r="M27" s="44"/>
      <c r="N27" s="44">
        <v>1500</v>
      </c>
      <c r="O27" s="44"/>
      <c r="P27" s="45"/>
    </row>
    <row r="28" spans="1:16" ht="15.75">
      <c r="A28" s="7"/>
      <c r="B28" s="19" t="s">
        <v>44</v>
      </c>
      <c r="C28" s="7">
        <v>1000</v>
      </c>
      <c r="D28" s="9">
        <v>1000</v>
      </c>
      <c r="E28" s="9"/>
      <c r="F28" s="18"/>
      <c r="H28" s="43"/>
      <c r="I28" s="44">
        <v>3000</v>
      </c>
      <c r="J28" s="44">
        <v>3000</v>
      </c>
      <c r="K28" s="44"/>
      <c r="L28" s="44"/>
      <c r="M28" s="44"/>
      <c r="N28" s="44">
        <v>2000</v>
      </c>
      <c r="O28" s="44"/>
      <c r="P28" s="45"/>
    </row>
    <row r="29" spans="1:16" ht="15.75">
      <c r="A29" s="7"/>
      <c r="B29" s="19" t="s">
        <v>45</v>
      </c>
      <c r="C29" s="7">
        <v>1500</v>
      </c>
      <c r="D29" s="9">
        <v>1500</v>
      </c>
      <c r="E29" s="9"/>
      <c r="F29" s="18"/>
      <c r="H29" s="43"/>
      <c r="I29" s="44">
        <v>3000</v>
      </c>
      <c r="J29" s="44">
        <v>3000</v>
      </c>
      <c r="K29" s="44"/>
      <c r="L29" s="44"/>
      <c r="M29" s="44"/>
      <c r="N29" s="44">
        <v>3000</v>
      </c>
      <c r="O29" s="44"/>
      <c r="P29" s="45"/>
    </row>
    <row r="30" spans="1:16" ht="15.75" customHeight="1">
      <c r="A30" s="7"/>
      <c r="B30" s="19" t="s">
        <v>46</v>
      </c>
      <c r="C30" s="7">
        <v>1000</v>
      </c>
      <c r="D30" s="9">
        <v>1000</v>
      </c>
      <c r="E30" s="8">
        <f>SUM(D24:D30)</f>
        <v>15000</v>
      </c>
      <c r="F30" s="18"/>
      <c r="H30" s="43"/>
      <c r="I30" s="44">
        <v>1000</v>
      </c>
      <c r="J30" s="44">
        <v>1000</v>
      </c>
      <c r="K30" s="47">
        <f>SUM(J24:J30)</f>
        <v>21500</v>
      </c>
      <c r="L30" s="44"/>
      <c r="M30" s="44"/>
      <c r="N30" s="44">
        <v>1000</v>
      </c>
      <c r="O30" s="47">
        <f>SUM(N24:N30)</f>
        <v>20500</v>
      </c>
      <c r="P30" s="45"/>
    </row>
    <row r="31" spans="1:16" ht="15.75" customHeight="1">
      <c r="A31" s="15">
        <v>6</v>
      </c>
      <c r="B31" s="11" t="s">
        <v>47</v>
      </c>
      <c r="C31" s="14" t="s">
        <v>48</v>
      </c>
      <c r="D31" s="13">
        <f>1000*15</f>
        <v>15000</v>
      </c>
      <c r="E31" s="5">
        <f>+D31</f>
        <v>15000</v>
      </c>
      <c r="F31" s="18"/>
      <c r="H31" s="43"/>
      <c r="I31" s="46" t="s">
        <v>75</v>
      </c>
      <c r="J31" s="44">
        <v>15000</v>
      </c>
      <c r="K31" s="44"/>
      <c r="L31" s="44"/>
      <c r="M31" s="44"/>
      <c r="N31" s="44">
        <v>15000</v>
      </c>
      <c r="O31" s="44"/>
      <c r="P31" s="45"/>
    </row>
    <row r="32" spans="1:16" ht="15">
      <c r="A32" s="15">
        <v>7</v>
      </c>
      <c r="B32" s="11" t="s">
        <v>49</v>
      </c>
      <c r="C32" s="14" t="s">
        <v>50</v>
      </c>
      <c r="D32" s="13">
        <v>4000</v>
      </c>
      <c r="E32" s="5">
        <f>+D32</f>
        <v>4000</v>
      </c>
      <c r="F32" s="17"/>
      <c r="H32" s="43"/>
      <c r="I32" s="46" t="s">
        <v>76</v>
      </c>
      <c r="J32" s="44">
        <v>5000</v>
      </c>
      <c r="K32" s="44"/>
      <c r="L32" s="44"/>
      <c r="M32" s="44"/>
      <c r="N32" s="44">
        <v>5000</v>
      </c>
      <c r="O32" s="44"/>
      <c r="P32" s="45"/>
    </row>
    <row r="33" spans="1:16" ht="15.75">
      <c r="A33" s="15">
        <v>8</v>
      </c>
      <c r="B33" s="11" t="s">
        <v>51</v>
      </c>
      <c r="C33" s="14"/>
      <c r="D33" s="13">
        <v>4000</v>
      </c>
      <c r="E33" s="5">
        <f>D33</f>
        <v>4000</v>
      </c>
      <c r="F33" s="16"/>
      <c r="H33" s="43"/>
      <c r="I33" s="44"/>
      <c r="J33" s="44">
        <v>5000</v>
      </c>
      <c r="K33" s="44"/>
      <c r="L33" s="44"/>
      <c r="M33" s="44"/>
      <c r="N33" s="44">
        <v>5000</v>
      </c>
      <c r="O33" s="44"/>
      <c r="P33" s="45"/>
    </row>
    <row r="34" spans="1:16" ht="15">
      <c r="A34" s="15">
        <v>9</v>
      </c>
      <c r="B34" s="11" t="s">
        <v>52</v>
      </c>
      <c r="C34" s="14" t="s">
        <v>53</v>
      </c>
      <c r="D34" s="13">
        <v>10000</v>
      </c>
      <c r="E34" s="5">
        <f>+D34</f>
        <v>10000</v>
      </c>
      <c r="H34" s="43"/>
      <c r="I34" s="46" t="s">
        <v>77</v>
      </c>
      <c r="J34" s="44">
        <v>12000</v>
      </c>
      <c r="K34" s="47">
        <f>SUM(J31:J34)</f>
        <v>37000</v>
      </c>
      <c r="L34" s="44"/>
      <c r="M34" s="44"/>
      <c r="N34" s="44">
        <v>12000</v>
      </c>
      <c r="O34" s="47">
        <f>SUM(N31:N34)</f>
        <v>37000</v>
      </c>
      <c r="P34" s="45"/>
    </row>
    <row r="35" spans="1:16" ht="15">
      <c r="A35" s="12">
        <v>10</v>
      </c>
      <c r="B35" s="11" t="s">
        <v>54</v>
      </c>
      <c r="C35" s="10" t="s">
        <v>55</v>
      </c>
      <c r="D35" s="9"/>
      <c r="E35" s="9"/>
      <c r="H35" s="43"/>
      <c r="I35" s="44"/>
      <c r="J35" s="44"/>
      <c r="K35" s="44"/>
      <c r="L35" s="44"/>
      <c r="M35" s="44"/>
      <c r="N35" s="44"/>
      <c r="O35" s="44"/>
      <c r="P35" s="45"/>
    </row>
    <row r="36" spans="1:16" ht="15">
      <c r="A36" s="12">
        <v>11</v>
      </c>
      <c r="B36" s="11" t="s">
        <v>56</v>
      </c>
      <c r="C36" s="10" t="s">
        <v>57</v>
      </c>
      <c r="D36" s="9">
        <f>2500*3</f>
        <v>7500</v>
      </c>
      <c r="E36" s="8">
        <f>3*2500</f>
        <v>7500</v>
      </c>
      <c r="H36" s="43"/>
      <c r="I36" s="44"/>
      <c r="J36" s="44"/>
      <c r="K36" s="44"/>
      <c r="L36" s="44"/>
      <c r="M36" s="44"/>
      <c r="N36" s="44"/>
      <c r="O36" s="44"/>
      <c r="P36" s="45"/>
    </row>
    <row r="37" spans="1:16" ht="15">
      <c r="A37" s="12">
        <v>12</v>
      </c>
      <c r="B37" s="11" t="s">
        <v>58</v>
      </c>
      <c r="C37" s="10"/>
      <c r="D37" s="9"/>
      <c r="E37" s="8">
        <v>12000</v>
      </c>
      <c r="H37" s="43"/>
      <c r="I37" s="44"/>
      <c r="J37" s="44"/>
      <c r="K37" s="44"/>
      <c r="L37" s="44"/>
      <c r="M37" s="44"/>
      <c r="N37" s="44"/>
      <c r="O37" s="44"/>
      <c r="P37" s="45"/>
    </row>
    <row r="38" spans="1:16" ht="15">
      <c r="A38" s="7"/>
      <c r="B38" s="7"/>
      <c r="C38" s="7"/>
      <c r="D38" s="6"/>
      <c r="E38" s="5">
        <f>SUM(E5:E37)</f>
        <v>770600</v>
      </c>
      <c r="H38" s="43"/>
      <c r="I38" s="44"/>
      <c r="J38" s="44"/>
      <c r="K38" s="44"/>
      <c r="L38" s="44"/>
      <c r="M38" s="44"/>
      <c r="N38" s="44"/>
      <c r="O38" s="44"/>
      <c r="P38" s="45"/>
    </row>
    <row r="39" spans="1:16" ht="14.25">
      <c r="A39" s="35">
        <v>13</v>
      </c>
      <c r="B39" s="11" t="s">
        <v>78</v>
      </c>
      <c r="C39" s="2"/>
      <c r="D39" s="2"/>
      <c r="E39" s="2"/>
      <c r="H39" s="43"/>
      <c r="I39" s="44"/>
      <c r="J39" s="44">
        <v>15000</v>
      </c>
      <c r="K39" s="47">
        <v>15000</v>
      </c>
      <c r="L39" s="44"/>
      <c r="M39" s="44"/>
      <c r="N39" s="44">
        <v>15000</v>
      </c>
      <c r="O39" s="47">
        <v>15000</v>
      </c>
      <c r="P39" s="45"/>
    </row>
    <row r="40" spans="1:16" ht="14.25">
      <c r="A40" s="36">
        <v>14</v>
      </c>
      <c r="B40" s="11" t="s">
        <v>79</v>
      </c>
      <c r="C40" s="4"/>
      <c r="D40" s="4"/>
      <c r="E40" s="4"/>
      <c r="H40" s="43"/>
      <c r="I40" s="44"/>
      <c r="J40" s="44">
        <v>10000</v>
      </c>
      <c r="K40" s="47">
        <v>10000</v>
      </c>
      <c r="L40" s="44"/>
      <c r="M40" s="44"/>
      <c r="N40" s="44"/>
      <c r="O40" s="44"/>
      <c r="P40" s="45"/>
    </row>
    <row r="41" spans="1:16" ht="12.75">
      <c r="A41" s="4"/>
      <c r="B41" s="4"/>
      <c r="C41" s="4"/>
      <c r="D41" s="4"/>
      <c r="E41" s="3"/>
      <c r="H41" s="43"/>
      <c r="I41" s="44"/>
      <c r="J41" s="44"/>
      <c r="K41" s="44"/>
      <c r="L41" s="44"/>
      <c r="M41" s="44"/>
      <c r="N41" s="44"/>
      <c r="O41" s="44"/>
      <c r="P41" s="45"/>
    </row>
    <row r="42" spans="1:16" ht="19.5" thickBot="1">
      <c r="A42" s="2"/>
      <c r="B42" s="37" t="s">
        <v>80</v>
      </c>
      <c r="C42" s="32"/>
      <c r="D42" s="38"/>
      <c r="E42" s="2"/>
      <c r="H42" s="48"/>
      <c r="I42" s="49"/>
      <c r="J42" s="50" t="s">
        <v>62</v>
      </c>
      <c r="K42" s="51">
        <f>3900*12</f>
        <v>46800</v>
      </c>
      <c r="L42" s="49"/>
      <c r="M42" s="49"/>
      <c r="N42" s="49"/>
      <c r="O42" s="49"/>
      <c r="P42" s="52"/>
    </row>
    <row r="43" spans="1:10" ht="12.75">
      <c r="A43" s="2"/>
      <c r="B43" s="2"/>
      <c r="C43" s="2"/>
      <c r="D43" s="2"/>
      <c r="E43" s="2"/>
      <c r="H43" s="1"/>
      <c r="I43" s="1"/>
      <c r="J43" s="1"/>
    </row>
    <row r="44" spans="1:10" ht="12.75">
      <c r="A44" s="2"/>
      <c r="B44" s="2"/>
      <c r="C44" s="2"/>
      <c r="D44" s="2"/>
      <c r="E44" s="2"/>
      <c r="H44" s="1"/>
      <c r="I44" s="1"/>
      <c r="J44" s="1"/>
    </row>
    <row r="45" spans="1:10" ht="12.75">
      <c r="A45" s="2"/>
      <c r="B45" s="2"/>
      <c r="C45" s="2"/>
      <c r="D45" s="2"/>
      <c r="E45" s="2"/>
      <c r="H45" s="1"/>
      <c r="I45" s="1"/>
      <c r="J45" s="1"/>
    </row>
    <row r="46" spans="1:16" ht="12.75">
      <c r="A46" s="2"/>
      <c r="B46" s="2"/>
      <c r="C46" s="2"/>
      <c r="D46" s="2"/>
      <c r="E46" s="2"/>
      <c r="H46" s="1"/>
      <c r="I46" s="53" t="s">
        <v>5</v>
      </c>
      <c r="J46" s="54"/>
      <c r="K46" s="53">
        <f>SUM(K12:K42)</f>
        <v>939800</v>
      </c>
      <c r="L46" s="54"/>
      <c r="M46" s="54"/>
      <c r="N46" s="54"/>
      <c r="O46" s="53">
        <f>SUM(O12:O39)</f>
        <v>867900</v>
      </c>
      <c r="P46" s="34" t="s">
        <v>83</v>
      </c>
    </row>
    <row r="47" spans="1:10" ht="12.75">
      <c r="A47" s="2"/>
      <c r="B47" s="2"/>
      <c r="C47" s="2"/>
      <c r="D47" s="2"/>
      <c r="E47" s="2"/>
      <c r="H47" s="1"/>
      <c r="I47" s="1"/>
      <c r="J47" s="1"/>
    </row>
    <row r="48" spans="1:16" ht="12.75">
      <c r="A48" s="2"/>
      <c r="B48" s="2"/>
      <c r="C48" s="2"/>
      <c r="D48" s="2"/>
      <c r="E48" s="2"/>
      <c r="H48" s="1"/>
      <c r="I48" s="1"/>
      <c r="J48" s="1"/>
      <c r="O48" s="55">
        <f>O46/46</f>
        <v>18867.391304347828</v>
      </c>
      <c r="P48" s="34" t="s">
        <v>84</v>
      </c>
    </row>
    <row r="49" spans="1:16" ht="12.75">
      <c r="A49" s="2"/>
      <c r="B49" s="2"/>
      <c r="C49" s="2"/>
      <c r="D49" s="2"/>
      <c r="E49" s="2"/>
      <c r="H49" s="1"/>
      <c r="I49" s="1"/>
      <c r="J49" s="1"/>
      <c r="O49" s="1">
        <f>O48/4</f>
        <v>4716.847826086957</v>
      </c>
      <c r="P49" s="33" t="s">
        <v>85</v>
      </c>
    </row>
    <row r="50" spans="1:10" ht="12.75">
      <c r="A50" s="2"/>
      <c r="B50" s="2"/>
      <c r="C50" s="2"/>
      <c r="D50" s="2"/>
      <c r="E50" s="2"/>
      <c r="H50" s="1"/>
      <c r="I50" s="1"/>
      <c r="J50" s="1"/>
    </row>
    <row r="51" spans="1:10" ht="12.75">
      <c r="A51" s="2"/>
      <c r="B51" s="2"/>
      <c r="C51" s="2"/>
      <c r="D51" s="2"/>
      <c r="E51" s="2"/>
      <c r="H51" s="1"/>
      <c r="I51" s="1"/>
      <c r="J51" s="1"/>
    </row>
    <row r="52" spans="1:10" ht="12.75">
      <c r="A52" s="2"/>
      <c r="B52" s="2"/>
      <c r="C52" s="2"/>
      <c r="D52" s="2"/>
      <c r="E52" s="2"/>
      <c r="H52" s="1"/>
      <c r="I52" s="1"/>
      <c r="J52" s="1"/>
    </row>
    <row r="53" spans="1:10" ht="12.75">
      <c r="A53" s="2"/>
      <c r="B53" s="2"/>
      <c r="C53" s="2"/>
      <c r="D53" s="2"/>
      <c r="E53" s="2"/>
      <c r="H53" s="1"/>
      <c r="I53" s="1"/>
      <c r="J53" s="1"/>
    </row>
    <row r="54" spans="1:10" ht="12.75">
      <c r="A54" s="2"/>
      <c r="B54" s="2"/>
      <c r="C54" s="2"/>
      <c r="D54" s="2"/>
      <c r="E54" s="2"/>
      <c r="H54" s="1"/>
      <c r="I54" s="1"/>
      <c r="J54" s="1"/>
    </row>
    <row r="55" spans="1:10" ht="12.75">
      <c r="A55" s="2"/>
      <c r="B55" s="2"/>
      <c r="C55" s="2"/>
      <c r="D55" s="2"/>
      <c r="E55" s="2"/>
      <c r="H55" s="1"/>
      <c r="I55" s="1"/>
      <c r="J55" s="1"/>
    </row>
    <row r="56" spans="1:10" ht="12.75">
      <c r="A56" s="2"/>
      <c r="B56" s="2"/>
      <c r="C56" s="2"/>
      <c r="D56" s="2"/>
      <c r="E56" s="2"/>
      <c r="H56" s="1"/>
      <c r="I56" s="1"/>
      <c r="J56" s="1"/>
    </row>
    <row r="57" spans="1:10" ht="12.75">
      <c r="A57" s="2"/>
      <c r="B57" s="2"/>
      <c r="C57" s="2"/>
      <c r="D57" s="2"/>
      <c r="E57" s="2"/>
      <c r="H57" s="1"/>
      <c r="I57" s="1"/>
      <c r="J57" s="1"/>
    </row>
    <row r="58" spans="1:10" ht="12.75">
      <c r="A58" s="2"/>
      <c r="B58" s="2"/>
      <c r="C58" s="2"/>
      <c r="D58" s="2"/>
      <c r="E58" s="2"/>
      <c r="H58" s="1"/>
      <c r="I58" s="1"/>
      <c r="J58" s="1"/>
    </row>
    <row r="59" spans="1:10" ht="12.75">
      <c r="A59" s="2"/>
      <c r="B59" s="2"/>
      <c r="C59" s="2"/>
      <c r="D59" s="2"/>
      <c r="E59" s="2"/>
      <c r="H59" s="1"/>
      <c r="I59" s="1"/>
      <c r="J59" s="1"/>
    </row>
    <row r="60" spans="1:10" ht="12.75">
      <c r="A60" s="2"/>
      <c r="B60" s="2"/>
      <c r="C60" s="2"/>
      <c r="D60" s="2"/>
      <c r="E60" s="2"/>
      <c r="H60" s="1"/>
      <c r="I60" s="1"/>
      <c r="J60" s="1"/>
    </row>
    <row r="61" spans="1:10" ht="12.75">
      <c r="A61" s="2"/>
      <c r="B61" s="2"/>
      <c r="C61" s="2"/>
      <c r="D61" s="2"/>
      <c r="E61" s="2"/>
      <c r="H61" s="1"/>
      <c r="I61" s="1"/>
      <c r="J61" s="1"/>
    </row>
    <row r="62" spans="1:10" ht="12.75">
      <c r="A62" s="2"/>
      <c r="B62" s="2"/>
      <c r="C62" s="2"/>
      <c r="D62" s="2"/>
      <c r="E62" s="2"/>
      <c r="H62" s="1"/>
      <c r="I62" s="1"/>
      <c r="J62" s="1"/>
    </row>
    <row r="63" spans="1:10" ht="12.75">
      <c r="A63" s="2"/>
      <c r="B63" s="2"/>
      <c r="C63" s="2"/>
      <c r="D63" s="2"/>
      <c r="E63" s="2"/>
      <c r="H63" s="1"/>
      <c r="I63" s="1"/>
      <c r="J63" s="1"/>
    </row>
    <row r="64" spans="1:10" ht="12.75">
      <c r="A64" s="2"/>
      <c r="B64" s="2"/>
      <c r="C64" s="2"/>
      <c r="D64" s="2"/>
      <c r="E64" s="2"/>
      <c r="H64" s="1"/>
      <c r="I64" s="1"/>
      <c r="J64" s="1"/>
    </row>
    <row r="65" spans="1:10" ht="12.75">
      <c r="A65" s="2"/>
      <c r="B65" s="2"/>
      <c r="C65" s="2"/>
      <c r="D65" s="2"/>
      <c r="E65" s="2"/>
      <c r="H65" s="1"/>
      <c r="I65" s="1"/>
      <c r="J65" s="1"/>
    </row>
    <row r="66" spans="1:10" ht="12.75">
      <c r="A66" s="2"/>
      <c r="B66" s="2"/>
      <c r="C66" s="2"/>
      <c r="D66" s="2"/>
      <c r="E66" s="2"/>
      <c r="H66" s="1"/>
      <c r="I66" s="1"/>
      <c r="J66" s="1"/>
    </row>
    <row r="67" spans="1:10" ht="12.75">
      <c r="A67" s="2"/>
      <c r="B67" s="2"/>
      <c r="C67" s="2"/>
      <c r="D67" s="2"/>
      <c r="E67" s="2"/>
      <c r="H67" s="1"/>
      <c r="I67" s="1"/>
      <c r="J67" s="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4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mahesh</dc:creator>
  <cp:keywords/>
  <dc:description/>
  <cp:lastModifiedBy>mahesh</cp:lastModifiedBy>
  <dcterms:created xsi:type="dcterms:W3CDTF">2009-05-21T01:44:26Z</dcterms:created>
  <dcterms:modified xsi:type="dcterms:W3CDTF">2009-06-25T01:26:43Z</dcterms:modified>
  <cp:category/>
  <cp:version/>
  <cp:contentType/>
  <cp:contentStatus/>
</cp:coreProperties>
</file>