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8190" activeTab="0"/>
  </bookViews>
  <sheets>
    <sheet name="A Belaku 2011 ADJUSTED Budget" sheetId="1" r:id="rId1"/>
    <sheet name="A Belaku Comprehensive budget" sheetId="2" r:id="rId2"/>
  </sheets>
  <definedNames/>
  <calcPr fullCalcOnLoad="1"/>
</workbook>
</file>

<file path=xl/sharedStrings.xml><?xml version="1.0" encoding="utf-8"?>
<sst xmlns="http://schemas.openxmlformats.org/spreadsheetml/2006/main" count="314" uniqueCount="93">
  <si>
    <t>Asha-Belaku-Project draft budget-2011 -2012</t>
  </si>
  <si>
    <t>Asha-Belaku-Project draft budget-2010 -2011</t>
  </si>
  <si>
    <t>Difference between 2010 vs 2011</t>
  </si>
  <si>
    <t>Sl.No</t>
  </si>
  <si>
    <t>Budget head</t>
  </si>
  <si>
    <t>Calculation</t>
  </si>
  <si>
    <t>Total</t>
  </si>
  <si>
    <t>Reasons/ explanation</t>
  </si>
  <si>
    <t>Variance</t>
  </si>
  <si>
    <t>Food</t>
  </si>
  <si>
    <t>Rs,27.50 x 20 children x 30 days x 12 months</t>
  </si>
  <si>
    <t xml:space="preserve"> Same as last year</t>
  </si>
  <si>
    <t>Cloth</t>
  </si>
  <si>
    <t>Rs,1000 per child x 20 children ( annually</t>
  </si>
  <si>
    <t>“</t>
  </si>
  <si>
    <t>Medical</t>
  </si>
  <si>
    <t>Rs,132 x 20 children x  12 months</t>
  </si>
  <si>
    <t>Daily necessities (toiletries, detergent, etc.)</t>
  </si>
  <si>
    <t>Rs,100 each x 20 children x 12 months</t>
  </si>
  <si>
    <t>Cost Take out</t>
  </si>
  <si>
    <t>Barber( Hair cutting) charges</t>
  </si>
  <si>
    <t>Rs,30 per child x 20 children x 12 months</t>
  </si>
  <si>
    <t>Education Material</t>
  </si>
  <si>
    <t>Rs,1100 for 20 Children 12 months</t>
  </si>
  <si>
    <t>Exposure with Govt,school</t>
  </si>
  <si>
    <t>Rs, 2420 annually</t>
  </si>
  <si>
    <t>Exposure with Aralu</t>
  </si>
  <si>
    <t>Rs,4,400 annually</t>
  </si>
  <si>
    <t>Rs,4,840 annually</t>
  </si>
  <si>
    <t>Playing equipments</t>
  </si>
  <si>
    <t>Rs,5,500 annually</t>
  </si>
  <si>
    <t>Electricity Charges</t>
  </si>
  <si>
    <t>Rs,770 monthly x 12 months</t>
  </si>
  <si>
    <t>Rs,660 monthly x 12 months</t>
  </si>
  <si>
    <t>Fire wood</t>
  </si>
  <si>
    <t>Rs 330 per quintal x 15 quintal per month x 12 months</t>
  </si>
  <si>
    <t>Auto Charge to bring ration</t>
  </si>
  <si>
    <t>Rs 330 per month x 12 months</t>
  </si>
  <si>
    <t>Honorarium to Tuition teacher</t>
  </si>
  <si>
    <t>Rs,2275 monthly x 12 months</t>
  </si>
  <si>
    <t>Paid by Chicago Chapter</t>
  </si>
  <si>
    <t>Rs,2475 monthly x 12 months</t>
  </si>
  <si>
    <t>Cook Hononorium</t>
  </si>
  <si>
    <t>Rs,1925 monthly x 12 month</t>
  </si>
  <si>
    <t>Asst,Cook Honorarium</t>
  </si>
  <si>
    <t>Rs,1485 monthly x 12 month</t>
  </si>
  <si>
    <t>Honorarium to Home Parent (Warden)</t>
  </si>
  <si>
    <t>Rs 4672.50 monthly x 12 months</t>
  </si>
  <si>
    <t>Rs 4675 monthly x 12 months</t>
  </si>
  <si>
    <t>Blanket, Bed sheets &amp; pillows</t>
  </si>
  <si>
    <t>Rs,550 x 20 children</t>
  </si>
  <si>
    <t>Rain coat</t>
  </si>
  <si>
    <t>Rs,250 per child x 20 children</t>
  </si>
  <si>
    <t>Vessels</t>
  </si>
  <si>
    <t xml:space="preserve">Rs, 5000 </t>
  </si>
  <si>
    <t>Care taker</t>
  </si>
  <si>
    <t>Rs,2750 monthly x 12 moths</t>
  </si>
  <si>
    <t>Watchman</t>
  </si>
  <si>
    <t>Rs,2200 monthly x 12 months</t>
  </si>
  <si>
    <t xml:space="preserve">Sub – Total – A </t>
  </si>
  <si>
    <t>Administration</t>
  </si>
  <si>
    <t>Postage &amp; Telecommunication</t>
  </si>
  <si>
    <t>Rs, 825 monthly x 12 months</t>
  </si>
  <si>
    <t>Rs, 907.50 monthly x 12 months</t>
  </si>
  <si>
    <t>Printing and Stationary</t>
  </si>
  <si>
    <t>Rs,935 monthly x 12 months</t>
  </si>
  <si>
    <t>Part time Accountant Hon.</t>
  </si>
  <si>
    <t>Rs,1815 x 1 x 12 months</t>
  </si>
  <si>
    <t>Rs,2200 x 1 x 12 months</t>
  </si>
  <si>
    <t>Audit fees</t>
  </si>
  <si>
    <t>Rs,3000 annually</t>
  </si>
  <si>
    <t>Renewal fees</t>
  </si>
  <si>
    <t>Rs,4000 annually</t>
  </si>
  <si>
    <t>Cost Take Out</t>
  </si>
  <si>
    <t>Miscellaneous</t>
  </si>
  <si>
    <t>Rs.5000 annually</t>
  </si>
  <si>
    <t>Sub-Total - B</t>
  </si>
  <si>
    <t>Grant Total A+B</t>
  </si>
  <si>
    <t># of Children</t>
  </si>
  <si>
    <t>Notes:</t>
  </si>
  <si>
    <t>Max &gt;</t>
  </si>
  <si>
    <t>Total expense has decreased from 2010 by Rs. 13060.</t>
  </si>
  <si>
    <t>Go to XE.com for exchange value rate</t>
  </si>
  <si>
    <t>Currency Exchange as of June 2nd is Rs 44.86</t>
  </si>
  <si>
    <t>Every quarter (Rs)</t>
  </si>
  <si>
    <t>Every quarter ($)</t>
  </si>
  <si>
    <t>1st Quarter</t>
  </si>
  <si>
    <t>Adjusted to ~$7,230</t>
  </si>
  <si>
    <t>Rs,27.50 x 10 children x 30 days x 12 months</t>
  </si>
  <si>
    <t>Rs,1000 per child x 10 children ( annually</t>
  </si>
  <si>
    <t>Rs,132 x 10 children x  12 months</t>
  </si>
  <si>
    <t>Rs,100 each x 10 children x 12 months</t>
  </si>
  <si>
    <t>Rs,1100 for 10 Children 12 months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</si>
</sst>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  <numFmt numFmtId="171" formatCode="_(* #,##0_);_(* \(#,##0\);_(* &quot;-&quot;??_);_(@_)"/>
    <numFmt numFmtId="172" formatCode="0.0%"/>
    <numFmt numFmtId="173" formatCode="_(&quot;$&quot;* #,##0_);_(&quot;$&quot;* \(#,##0\);_(&quot;$&quot;* &quot;-&quot;??_);_(@_)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>
        <color indexed="63"/>
      </bottom>
    </border>
    <border>
      <left style="medium"/>
      <right style="thin"/>
      <top style="medium"/>
      <bottom style="thin"/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0" fillId="22" borderId="10" xfId="0" applyFont="1" applyFill="1" applyBorder="1" applyAlignment="1">
      <alignment horizontal="center" wrapText="1"/>
    </xf>
    <xf numFmtId="0" fontId="0" fillId="22" borderId="11" xfId="0" applyFill="1" applyBorder="1" applyAlignment="1">
      <alignment horizontal="center" wrapText="1"/>
    </xf>
    <xf numFmtId="0" fontId="0" fillId="22" borderId="12" xfId="0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0" fillId="7" borderId="0" xfId="0" applyFill="1" applyAlignment="1">
      <alignment wrapText="1"/>
    </xf>
    <xf numFmtId="0" fontId="20" fillId="0" borderId="14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3" fontId="20" fillId="0" borderId="12" xfId="0" applyNumberFormat="1" applyFont="1" applyBorder="1" applyAlignment="1">
      <alignment horizontal="center" vertical="top" wrapText="1"/>
    </xf>
    <xf numFmtId="9" fontId="0" fillId="0" borderId="0" xfId="59" applyNumberFormat="1" applyFont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41" fontId="21" fillId="0" borderId="16" xfId="0" applyNumberFormat="1" applyFont="1" applyBorder="1" applyAlignment="1">
      <alignment horizontal="right" vertical="top" wrapText="1"/>
    </xf>
    <xf numFmtId="171" fontId="21" fillId="0" borderId="16" xfId="0" applyNumberFormat="1" applyFont="1" applyBorder="1" applyAlignment="1">
      <alignment horizontal="right" vertical="top" wrapText="1"/>
    </xf>
    <xf numFmtId="9" fontId="0" fillId="0" borderId="0" xfId="59" applyNumberFormat="1" applyFont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1" fillId="0" borderId="14" xfId="0" applyFont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41" fontId="21" fillId="0" borderId="14" xfId="0" applyNumberFormat="1" applyFont="1" applyBorder="1" applyAlignment="1">
      <alignment horizontal="right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4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171" fontId="0" fillId="0" borderId="14" xfId="0" applyNumberFormat="1" applyBorder="1" applyAlignment="1">
      <alignment/>
    </xf>
    <xf numFmtId="0" fontId="21" fillId="0" borderId="14" xfId="0" applyFont="1" applyBorder="1" applyAlignment="1">
      <alignment horizontal="center" vertical="top" wrapText="1"/>
    </xf>
    <xf numFmtId="0" fontId="21" fillId="0" borderId="17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21" fillId="0" borderId="17" xfId="0" applyFont="1" applyBorder="1" applyAlignment="1">
      <alignment horizontal="center" vertical="top" wrapText="1"/>
    </xf>
    <xf numFmtId="171" fontId="21" fillId="0" borderId="17" xfId="0" applyNumberFormat="1" applyFont="1" applyBorder="1" applyAlignment="1">
      <alignment horizontal="right" vertical="top" wrapText="1"/>
    </xf>
    <xf numFmtId="41" fontId="0" fillId="0" borderId="14" xfId="0" applyNumberFormat="1" applyBorder="1" applyAlignment="1">
      <alignment/>
    </xf>
    <xf numFmtId="0" fontId="20" fillId="0" borderId="16" xfId="0" applyFont="1" applyBorder="1" applyAlignment="1">
      <alignment vertical="top" wrapText="1"/>
    </xf>
    <xf numFmtId="171" fontId="17" fillId="7" borderId="14" xfId="0" applyNumberFormat="1" applyFont="1" applyFill="1" applyBorder="1" applyAlignment="1">
      <alignment/>
    </xf>
    <xf numFmtId="10" fontId="0" fillId="0" borderId="0" xfId="59" applyNumberFormat="1" applyFont="1" applyAlignment="1">
      <alignment wrapText="1"/>
    </xf>
    <xf numFmtId="171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vertical="top" wrapText="1"/>
    </xf>
    <xf numFmtId="0" fontId="20" fillId="0" borderId="11" xfId="0" applyFont="1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0" fontId="20" fillId="0" borderId="21" xfId="0" applyFont="1" applyBorder="1" applyAlignment="1">
      <alignment horizontal="center" vertical="top" wrapText="1"/>
    </xf>
    <xf numFmtId="0" fontId="21" fillId="0" borderId="21" xfId="0" applyFont="1" applyBorder="1" applyAlignment="1">
      <alignment vertical="top" wrapText="1"/>
    </xf>
    <xf numFmtId="171" fontId="21" fillId="0" borderId="21" xfId="0" applyNumberFormat="1" applyFont="1" applyBorder="1" applyAlignment="1">
      <alignment horizontal="right" vertical="top" wrapText="1"/>
    </xf>
    <xf numFmtId="0" fontId="21" fillId="0" borderId="22" xfId="0" applyFont="1" applyBorder="1" applyAlignment="1">
      <alignment vertical="top" wrapText="1"/>
    </xf>
    <xf numFmtId="0" fontId="21" fillId="0" borderId="23" xfId="0" applyFont="1" applyBorder="1" applyAlignment="1">
      <alignment vertical="top" wrapText="1"/>
    </xf>
    <xf numFmtId="171" fontId="21" fillId="0" borderId="23" xfId="0" applyNumberFormat="1" applyFont="1" applyBorder="1" applyAlignment="1">
      <alignment horizontal="right" vertical="top" wrapText="1"/>
    </xf>
    <xf numFmtId="0" fontId="21" fillId="0" borderId="24" xfId="0" applyFont="1" applyBorder="1" applyAlignment="1">
      <alignment vertical="top" wrapText="1"/>
    </xf>
    <xf numFmtId="0" fontId="21" fillId="0" borderId="25" xfId="0" applyFont="1" applyBorder="1" applyAlignment="1">
      <alignment vertical="top" wrapText="1"/>
    </xf>
    <xf numFmtId="171" fontId="21" fillId="0" borderId="25" xfId="0" applyNumberFormat="1" applyFont="1" applyBorder="1" applyAlignment="1">
      <alignment horizontal="right" vertical="top" wrapText="1"/>
    </xf>
    <xf numFmtId="9" fontId="0" fillId="0" borderId="0" xfId="59" applyFont="1" applyAlignment="1">
      <alignment wrapText="1"/>
    </xf>
    <xf numFmtId="0" fontId="21" fillId="0" borderId="14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41" fontId="0" fillId="0" borderId="14" xfId="0" applyNumberFormat="1" applyBorder="1" applyAlignment="1">
      <alignment/>
    </xf>
    <xf numFmtId="0" fontId="21" fillId="0" borderId="26" xfId="0" applyFont="1" applyBorder="1" applyAlignment="1">
      <alignment horizontal="right" vertical="top" wrapText="1"/>
    </xf>
    <xf numFmtId="0" fontId="21" fillId="0" borderId="27" xfId="0" applyFont="1" applyBorder="1" applyAlignment="1">
      <alignment horizontal="center" vertical="top" wrapText="1"/>
    </xf>
    <xf numFmtId="0" fontId="0" fillId="0" borderId="27" xfId="0" applyBorder="1" applyAlignment="1">
      <alignment/>
    </xf>
    <xf numFmtId="171" fontId="0" fillId="0" borderId="27" xfId="0" applyNumberFormat="1" applyBorder="1" applyAlignment="1">
      <alignment/>
    </xf>
    <xf numFmtId="0" fontId="20" fillId="0" borderId="14" xfId="0" applyFont="1" applyBorder="1" applyAlignment="1">
      <alignment vertical="top" wrapText="1"/>
    </xf>
    <xf numFmtId="41" fontId="20" fillId="0" borderId="14" xfId="0" applyNumberFormat="1" applyFont="1" applyBorder="1" applyAlignment="1">
      <alignment horizontal="righ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0" fillId="0" borderId="12" xfId="0" applyFont="1" applyBorder="1" applyAlignment="1">
      <alignment vertical="top" wrapText="1"/>
    </xf>
    <xf numFmtId="171" fontId="17" fillId="0" borderId="14" xfId="0" applyNumberFormat="1" applyFont="1" applyBorder="1" applyAlignment="1">
      <alignment/>
    </xf>
    <xf numFmtId="0" fontId="21" fillId="0" borderId="11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41" fontId="20" fillId="0" borderId="11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171" fontId="17" fillId="0" borderId="0" xfId="0" applyNumberFormat="1" applyFont="1" applyBorder="1" applyAlignment="1">
      <alignment/>
    </xf>
    <xf numFmtId="41" fontId="20" fillId="22" borderId="14" xfId="0" applyNumberFormat="1" applyFont="1" applyFill="1" applyBorder="1" applyAlignment="1">
      <alignment horizontal="right" vertical="top" wrapText="1"/>
    </xf>
    <xf numFmtId="0" fontId="0" fillId="0" borderId="11" xfId="0" applyBorder="1" applyAlignment="1">
      <alignment/>
    </xf>
    <xf numFmtId="171" fontId="20" fillId="22" borderId="12" xfId="0" applyNumberFormat="1" applyFont="1" applyFill="1" applyBorder="1" applyAlignment="1">
      <alignment horizontal="right" vertical="top" wrapText="1"/>
    </xf>
    <xf numFmtId="43" fontId="0" fillId="0" borderId="0" xfId="0" applyNumberFormat="1" applyAlignment="1">
      <alignment/>
    </xf>
    <xf numFmtId="0" fontId="21" fillId="0" borderId="28" xfId="0" applyFont="1" applyFill="1" applyBorder="1" applyAlignment="1">
      <alignment vertical="top" wrapText="1"/>
    </xf>
    <xf numFmtId="0" fontId="20" fillId="0" borderId="0" xfId="0" applyFont="1" applyAlignment="1">
      <alignment/>
    </xf>
    <xf numFmtId="173" fontId="0" fillId="0" borderId="0" xfId="44" applyNumberFormat="1" applyAlignment="1">
      <alignment/>
    </xf>
    <xf numFmtId="0" fontId="21" fillId="0" borderId="0" xfId="0" applyFont="1" applyAlignment="1">
      <alignment/>
    </xf>
    <xf numFmtId="0" fontId="0" fillId="10" borderId="29" xfId="0" applyFill="1" applyBorder="1" applyAlignment="1">
      <alignment/>
    </xf>
    <xf numFmtId="0" fontId="21" fillId="0" borderId="30" xfId="0" applyFont="1" applyFill="1" applyBorder="1" applyAlignment="1">
      <alignment vertical="top" wrapText="1"/>
    </xf>
    <xf numFmtId="43" fontId="17" fillId="0" borderId="30" xfId="0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 wrapText="1"/>
    </xf>
    <xf numFmtId="0" fontId="0" fillId="0" borderId="0" xfId="0" applyAlignment="1">
      <alignment horizontal="right"/>
    </xf>
    <xf numFmtId="171" fontId="0" fillId="0" borderId="0" xfId="42" applyNumberFormat="1" applyAlignment="1">
      <alignment/>
    </xf>
    <xf numFmtId="0" fontId="0" fillId="0" borderId="3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6" xfId="0" applyFill="1" applyBorder="1" applyAlignment="1">
      <alignment wrapText="1"/>
    </xf>
    <xf numFmtId="43" fontId="17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1" fontId="0" fillId="0" borderId="0" xfId="42" applyNumberFormat="1" applyFont="1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0" fontId="20" fillId="22" borderId="32" xfId="0" applyFont="1" applyFill="1" applyBorder="1" applyAlignment="1">
      <alignment horizontal="center" wrapText="1"/>
    </xf>
    <xf numFmtId="0" fontId="0" fillId="22" borderId="13" xfId="0" applyFill="1" applyBorder="1" applyAlignment="1">
      <alignment horizontal="center" wrapText="1"/>
    </xf>
    <xf numFmtId="0" fontId="0" fillId="22" borderId="33" xfId="0" applyFill="1" applyBorder="1" applyAlignment="1">
      <alignment horizontal="center" wrapText="1"/>
    </xf>
    <xf numFmtId="0" fontId="20" fillId="24" borderId="3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selection activeCell="A1" sqref="A1:J1"/>
    </sheetView>
  </sheetViews>
  <sheetFormatPr defaultColWidth="9.140625" defaultRowHeight="15"/>
  <cols>
    <col min="1" max="1" width="6.28125" style="0" bestFit="1" customWidth="1"/>
    <col min="2" max="2" width="15.00390625" style="0" customWidth="1"/>
    <col min="3" max="3" width="19.57421875" style="0" customWidth="1"/>
    <col min="4" max="4" width="13.57421875" style="0" bestFit="1" customWidth="1"/>
    <col min="5" max="5" width="12.28125" style="0" bestFit="1" customWidth="1"/>
    <col min="7" max="7" width="6.28125" style="0" bestFit="1" customWidth="1"/>
    <col min="8" max="8" width="30.00390625" style="0" customWidth="1"/>
    <col min="9" max="9" width="18.28125" style="0" customWidth="1"/>
    <col min="10" max="10" width="12.421875" style="76" bestFit="1" customWidth="1"/>
    <col min="12" max="12" width="15.00390625" style="37" customWidth="1"/>
    <col min="14" max="14" width="10.57421875" style="0" bestFit="1" customWidth="1"/>
  </cols>
  <sheetData>
    <row r="1" spans="1:10" ht="18" thickBot="1">
      <c r="A1" s="103" t="s">
        <v>87</v>
      </c>
      <c r="B1" s="104"/>
      <c r="C1" s="104"/>
      <c r="D1" s="104"/>
      <c r="E1" s="104"/>
      <c r="F1" s="104"/>
      <c r="G1" s="104"/>
      <c r="H1" s="104"/>
      <c r="I1" s="104"/>
      <c r="J1" s="105"/>
    </row>
    <row r="2" spans="1:12" ht="45.75" thickBot="1">
      <c r="A2" s="97" t="s">
        <v>0</v>
      </c>
      <c r="B2" s="98"/>
      <c r="C2" s="98"/>
      <c r="D2" s="98"/>
      <c r="E2" s="99"/>
      <c r="G2" s="100" t="s">
        <v>1</v>
      </c>
      <c r="H2" s="101"/>
      <c r="I2" s="101"/>
      <c r="J2" s="102"/>
      <c r="K2" s="7"/>
      <c r="L2" s="8" t="s">
        <v>2</v>
      </c>
    </row>
    <row r="3" spans="1:12" ht="32.25" thickBot="1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1"/>
      <c r="G3" s="9" t="s">
        <v>3</v>
      </c>
      <c r="H3" s="10" t="s">
        <v>4</v>
      </c>
      <c r="I3" s="10" t="s">
        <v>5</v>
      </c>
      <c r="J3" s="12" t="s">
        <v>6</v>
      </c>
      <c r="L3" s="13" t="s">
        <v>8</v>
      </c>
    </row>
    <row r="4" spans="1:12" ht="48" thickBot="1">
      <c r="A4" s="14">
        <v>1</v>
      </c>
      <c r="B4" s="15" t="s">
        <v>9</v>
      </c>
      <c r="C4" s="15" t="s">
        <v>88</v>
      </c>
      <c r="D4" s="16">
        <f>27.5*$C$37*30*12</f>
        <v>99000</v>
      </c>
      <c r="E4" s="15" t="s">
        <v>11</v>
      </c>
      <c r="G4" s="14">
        <v>1</v>
      </c>
      <c r="H4" s="15" t="s">
        <v>9</v>
      </c>
      <c r="I4" s="15" t="s">
        <v>10</v>
      </c>
      <c r="J4" s="17">
        <v>198000</v>
      </c>
      <c r="L4" s="18">
        <f>(J4-D4)/J4</f>
        <v>0.5</v>
      </c>
    </row>
    <row r="5" spans="1:12" ht="48" thickBot="1">
      <c r="A5" s="14">
        <v>2</v>
      </c>
      <c r="B5" s="15" t="s">
        <v>12</v>
      </c>
      <c r="C5" s="15" t="s">
        <v>89</v>
      </c>
      <c r="D5" s="16">
        <f>1000*$C$37</f>
        <v>10000</v>
      </c>
      <c r="E5" s="19" t="s">
        <v>14</v>
      </c>
      <c r="G5" s="14">
        <v>2</v>
      </c>
      <c r="H5" s="15" t="s">
        <v>12</v>
      </c>
      <c r="I5" s="15" t="s">
        <v>13</v>
      </c>
      <c r="J5" s="17">
        <v>20000</v>
      </c>
      <c r="L5" s="18">
        <f>(J5-D5)/J5</f>
        <v>0.5</v>
      </c>
    </row>
    <row r="6" spans="1:12" ht="48" thickBot="1">
      <c r="A6" s="14">
        <v>3</v>
      </c>
      <c r="B6" s="15" t="s">
        <v>15</v>
      </c>
      <c r="C6" s="15" t="s">
        <v>90</v>
      </c>
      <c r="D6" s="16">
        <f>132*$C$37*12</f>
        <v>15840</v>
      </c>
      <c r="E6" s="19" t="s">
        <v>14</v>
      </c>
      <c r="G6" s="14">
        <v>3</v>
      </c>
      <c r="H6" s="15" t="s">
        <v>15</v>
      </c>
      <c r="I6" s="15" t="s">
        <v>16</v>
      </c>
      <c r="J6" s="17">
        <v>31680</v>
      </c>
      <c r="L6" s="18">
        <f>(J6-D6)/J6</f>
        <v>0.5</v>
      </c>
    </row>
    <row r="7" spans="1:12" ht="63.75" thickBot="1">
      <c r="A7" s="20">
        <v>4</v>
      </c>
      <c r="B7" s="21" t="s">
        <v>17</v>
      </c>
      <c r="C7" s="20" t="s">
        <v>91</v>
      </c>
      <c r="D7" s="22">
        <f>100*$C$37*12</f>
        <v>12000</v>
      </c>
      <c r="E7" s="23" t="s">
        <v>14</v>
      </c>
      <c r="G7" s="24">
        <v>4</v>
      </c>
      <c r="H7" s="25"/>
      <c r="I7" s="25"/>
      <c r="J7" s="26"/>
      <c r="L7" s="18">
        <v>-1</v>
      </c>
    </row>
    <row r="8" spans="1:12" ht="48" thickBot="1">
      <c r="A8" s="21">
        <v>5</v>
      </c>
      <c r="B8" s="21" t="s">
        <v>19</v>
      </c>
      <c r="C8" s="21"/>
      <c r="D8" s="22">
        <v>0</v>
      </c>
      <c r="E8" s="27"/>
      <c r="G8" s="14">
        <v>5</v>
      </c>
      <c r="H8" s="15" t="s">
        <v>20</v>
      </c>
      <c r="I8" s="15" t="s">
        <v>21</v>
      </c>
      <c r="J8" s="17">
        <v>7200</v>
      </c>
      <c r="L8" s="18">
        <f aca="true" t="shared" si="0" ref="L8:L25">(J8-D8)/J8</f>
        <v>1</v>
      </c>
    </row>
    <row r="9" spans="1:12" ht="32.25" thickBot="1">
      <c r="A9" s="21">
        <v>6</v>
      </c>
      <c r="B9" s="21" t="s">
        <v>22</v>
      </c>
      <c r="C9" s="21" t="s">
        <v>92</v>
      </c>
      <c r="D9" s="22">
        <f>1100*12/2</f>
        <v>6600</v>
      </c>
      <c r="E9" s="27" t="s">
        <v>14</v>
      </c>
      <c r="G9" s="14">
        <v>6</v>
      </c>
      <c r="H9" s="15" t="s">
        <v>22</v>
      </c>
      <c r="I9" s="15" t="s">
        <v>23</v>
      </c>
      <c r="J9" s="17">
        <v>13200</v>
      </c>
      <c r="L9" s="18">
        <f t="shared" si="0"/>
        <v>0.5</v>
      </c>
    </row>
    <row r="10" spans="1:12" ht="32.25" thickBot="1">
      <c r="A10" s="14">
        <v>7</v>
      </c>
      <c r="B10" s="15" t="s">
        <v>24</v>
      </c>
      <c r="C10" s="15" t="s">
        <v>25</v>
      </c>
      <c r="D10" s="16">
        <v>2420</v>
      </c>
      <c r="E10" s="19" t="s">
        <v>14</v>
      </c>
      <c r="G10" s="14">
        <v>7</v>
      </c>
      <c r="H10" s="15" t="s">
        <v>24</v>
      </c>
      <c r="I10" s="15" t="s">
        <v>25</v>
      </c>
      <c r="J10" s="17">
        <v>2420</v>
      </c>
      <c r="L10" s="18">
        <f t="shared" si="0"/>
        <v>0</v>
      </c>
    </row>
    <row r="11" spans="1:12" ht="32.25" thickBot="1">
      <c r="A11" s="14">
        <v>8</v>
      </c>
      <c r="B11" s="15" t="s">
        <v>26</v>
      </c>
      <c r="C11" s="15" t="s">
        <v>27</v>
      </c>
      <c r="D11" s="16">
        <v>4400</v>
      </c>
      <c r="E11" s="19" t="s">
        <v>14</v>
      </c>
      <c r="G11" s="14">
        <v>8</v>
      </c>
      <c r="H11" s="15" t="s">
        <v>26</v>
      </c>
      <c r="I11" s="15" t="s">
        <v>28</v>
      </c>
      <c r="J11" s="17">
        <v>4840</v>
      </c>
      <c r="L11" s="18">
        <f t="shared" si="0"/>
        <v>0.09090909090909091</v>
      </c>
    </row>
    <row r="12" spans="1:12" ht="32.25" thickBot="1">
      <c r="A12" s="14">
        <v>9</v>
      </c>
      <c r="B12" s="15" t="s">
        <v>29</v>
      </c>
      <c r="C12" s="15" t="s">
        <v>30</v>
      </c>
      <c r="D12" s="16">
        <v>5500</v>
      </c>
      <c r="E12" s="19" t="s">
        <v>14</v>
      </c>
      <c r="G12" s="14">
        <v>9</v>
      </c>
      <c r="H12" s="15" t="s">
        <v>29</v>
      </c>
      <c r="I12" s="15" t="s">
        <v>30</v>
      </c>
      <c r="J12" s="17">
        <v>5500</v>
      </c>
      <c r="L12" s="18">
        <f t="shared" si="0"/>
        <v>0</v>
      </c>
    </row>
    <row r="13" spans="1:12" ht="32.25" thickBot="1">
      <c r="A13" s="14">
        <v>10</v>
      </c>
      <c r="B13" s="15" t="s">
        <v>31</v>
      </c>
      <c r="C13" s="15" t="s">
        <v>32</v>
      </c>
      <c r="D13" s="16">
        <f>770*12</f>
        <v>9240</v>
      </c>
      <c r="E13" s="19" t="s">
        <v>14</v>
      </c>
      <c r="G13" s="14">
        <v>10</v>
      </c>
      <c r="H13" s="15" t="s">
        <v>31</v>
      </c>
      <c r="I13" s="15" t="s">
        <v>33</v>
      </c>
      <c r="J13" s="17">
        <v>7920</v>
      </c>
      <c r="L13" s="18">
        <f t="shared" si="0"/>
        <v>-0.16666666666666666</v>
      </c>
    </row>
    <row r="14" spans="1:12" ht="48" thickBot="1">
      <c r="A14" s="14">
        <v>11</v>
      </c>
      <c r="B14" s="15" t="s">
        <v>34</v>
      </c>
      <c r="C14" s="15" t="s">
        <v>35</v>
      </c>
      <c r="D14" s="16">
        <f>330*15*12</f>
        <v>59400</v>
      </c>
      <c r="E14" s="19" t="s">
        <v>14</v>
      </c>
      <c r="G14" s="14">
        <v>11</v>
      </c>
      <c r="H14" s="15" t="s">
        <v>34</v>
      </c>
      <c r="I14" s="15" t="s">
        <v>35</v>
      </c>
      <c r="J14" s="17">
        <v>59400</v>
      </c>
      <c r="L14" s="18">
        <f t="shared" si="0"/>
        <v>0</v>
      </c>
    </row>
    <row r="15" spans="1:12" ht="32.25" thickBot="1">
      <c r="A15" s="14">
        <v>12</v>
      </c>
      <c r="B15" s="15" t="s">
        <v>36</v>
      </c>
      <c r="C15" s="15" t="s">
        <v>37</v>
      </c>
      <c r="D15" s="16">
        <f>330*12</f>
        <v>3960</v>
      </c>
      <c r="E15" s="19" t="s">
        <v>14</v>
      </c>
      <c r="G15" s="14">
        <v>12</v>
      </c>
      <c r="H15" s="15" t="s">
        <v>36</v>
      </c>
      <c r="I15" s="15" t="s">
        <v>37</v>
      </c>
      <c r="J15" s="17">
        <v>3960</v>
      </c>
      <c r="L15" s="18">
        <f t="shared" si="0"/>
        <v>0</v>
      </c>
    </row>
    <row r="16" spans="1:12" ht="48" thickBot="1">
      <c r="A16" s="14">
        <v>13</v>
      </c>
      <c r="B16" s="15" t="s">
        <v>38</v>
      </c>
      <c r="C16" s="15" t="s">
        <v>39</v>
      </c>
      <c r="D16" s="16" t="s">
        <v>40</v>
      </c>
      <c r="E16" s="19" t="s">
        <v>14</v>
      </c>
      <c r="G16" s="14">
        <v>13</v>
      </c>
      <c r="H16" s="15" t="s">
        <v>38</v>
      </c>
      <c r="I16" s="15" t="s">
        <v>41</v>
      </c>
      <c r="J16" s="17">
        <v>29700</v>
      </c>
      <c r="L16" s="18" t="e">
        <f t="shared" si="0"/>
        <v>#VALUE!</v>
      </c>
    </row>
    <row r="17" spans="1:12" ht="32.25" thickBot="1">
      <c r="A17" s="14">
        <v>14</v>
      </c>
      <c r="B17" s="15" t="s">
        <v>42</v>
      </c>
      <c r="C17" s="15" t="s">
        <v>43</v>
      </c>
      <c r="D17" s="16">
        <f>1925*12</f>
        <v>23100</v>
      </c>
      <c r="E17" s="19" t="s">
        <v>14</v>
      </c>
      <c r="G17" s="14">
        <v>14</v>
      </c>
      <c r="H17" s="15" t="s">
        <v>42</v>
      </c>
      <c r="I17" s="15" t="s">
        <v>43</v>
      </c>
      <c r="J17" s="17">
        <v>23100</v>
      </c>
      <c r="L17" s="18">
        <f t="shared" si="0"/>
        <v>0</v>
      </c>
    </row>
    <row r="18" spans="1:12" ht="32.25" thickBot="1">
      <c r="A18" s="28">
        <v>15</v>
      </c>
      <c r="B18" s="29" t="s">
        <v>44</v>
      </c>
      <c r="C18" s="28" t="s">
        <v>45</v>
      </c>
      <c r="D18" s="16">
        <f>1485*12</f>
        <v>17820</v>
      </c>
      <c r="E18" s="30" t="s">
        <v>14</v>
      </c>
      <c r="G18" s="28">
        <v>15</v>
      </c>
      <c r="H18" s="29" t="s">
        <v>44</v>
      </c>
      <c r="I18" s="28" t="s">
        <v>45</v>
      </c>
      <c r="J18" s="31">
        <v>17820</v>
      </c>
      <c r="L18" s="18">
        <f t="shared" si="0"/>
        <v>0</v>
      </c>
    </row>
    <row r="19" spans="1:12" ht="48" thickBot="1">
      <c r="A19" s="14">
        <v>16</v>
      </c>
      <c r="B19" s="15" t="s">
        <v>46</v>
      </c>
      <c r="C19" s="15" t="s">
        <v>47</v>
      </c>
      <c r="D19" s="16">
        <f>4672.5*12</f>
        <v>56070</v>
      </c>
      <c r="E19" s="19" t="s">
        <v>14</v>
      </c>
      <c r="G19" s="14">
        <v>16</v>
      </c>
      <c r="H19" s="15" t="s">
        <v>46</v>
      </c>
      <c r="I19" s="15" t="s">
        <v>48</v>
      </c>
      <c r="J19" s="17">
        <v>56100</v>
      </c>
      <c r="L19" s="18">
        <f t="shared" si="0"/>
        <v>0.0005347593582887701</v>
      </c>
    </row>
    <row r="20" spans="1:12" ht="32.25" thickBot="1">
      <c r="A20" s="24">
        <v>17</v>
      </c>
      <c r="B20" s="21" t="s">
        <v>19</v>
      </c>
      <c r="C20" s="25"/>
      <c r="D20" s="32">
        <v>0</v>
      </c>
      <c r="E20" s="25"/>
      <c r="G20" s="14">
        <v>17</v>
      </c>
      <c r="H20" s="15" t="s">
        <v>49</v>
      </c>
      <c r="I20" s="15" t="s">
        <v>50</v>
      </c>
      <c r="J20" s="17">
        <v>11000</v>
      </c>
      <c r="L20" s="18">
        <f t="shared" si="0"/>
        <v>1</v>
      </c>
    </row>
    <row r="21" spans="1:12" ht="32.25" thickBot="1">
      <c r="A21" s="24">
        <v>18</v>
      </c>
      <c r="B21" s="21" t="s">
        <v>19</v>
      </c>
      <c r="C21" s="25"/>
      <c r="D21" s="32">
        <v>0</v>
      </c>
      <c r="E21" s="25"/>
      <c r="G21" s="14">
        <v>18</v>
      </c>
      <c r="H21" s="15" t="s">
        <v>51</v>
      </c>
      <c r="I21" s="15" t="s">
        <v>52</v>
      </c>
      <c r="J21" s="17">
        <v>5000</v>
      </c>
      <c r="L21" s="18">
        <f t="shared" si="0"/>
        <v>1</v>
      </c>
    </row>
    <row r="22" spans="1:12" ht="16.5" thickBot="1">
      <c r="A22" s="24">
        <v>19</v>
      </c>
      <c r="B22" s="21" t="s">
        <v>19</v>
      </c>
      <c r="C22" s="25"/>
      <c r="D22" s="32">
        <v>0</v>
      </c>
      <c r="E22" s="25"/>
      <c r="G22" s="14">
        <v>19</v>
      </c>
      <c r="H22" s="15" t="s">
        <v>53</v>
      </c>
      <c r="I22" s="15" t="s">
        <v>54</v>
      </c>
      <c r="J22" s="17">
        <v>5000</v>
      </c>
      <c r="L22" s="18">
        <f t="shared" si="0"/>
        <v>1</v>
      </c>
    </row>
    <row r="23" spans="1:12" ht="48" thickBot="1">
      <c r="A23" s="21">
        <v>20</v>
      </c>
      <c r="B23" s="21" t="s">
        <v>55</v>
      </c>
      <c r="C23" s="21" t="s">
        <v>56</v>
      </c>
      <c r="D23" s="16" t="s">
        <v>40</v>
      </c>
      <c r="E23" s="27" t="s">
        <v>14</v>
      </c>
      <c r="G23" s="14">
        <v>20</v>
      </c>
      <c r="H23" s="15" t="s">
        <v>55</v>
      </c>
      <c r="I23" s="15" t="s">
        <v>56</v>
      </c>
      <c r="J23" s="17">
        <v>33000</v>
      </c>
      <c r="L23" s="18" t="e">
        <f t="shared" si="0"/>
        <v>#VALUE!</v>
      </c>
    </row>
    <row r="24" spans="1:12" ht="48" thickBot="1">
      <c r="A24" s="14">
        <v>21</v>
      </c>
      <c r="B24" s="15" t="s">
        <v>57</v>
      </c>
      <c r="C24" s="15" t="s">
        <v>41</v>
      </c>
      <c r="D24" s="16" t="s">
        <v>40</v>
      </c>
      <c r="E24" s="19" t="s">
        <v>14</v>
      </c>
      <c r="G24" s="14">
        <v>21</v>
      </c>
      <c r="H24" s="15" t="s">
        <v>57</v>
      </c>
      <c r="I24" s="15" t="s">
        <v>58</v>
      </c>
      <c r="J24" s="17">
        <v>26400</v>
      </c>
      <c r="L24" s="18" t="e">
        <f t="shared" si="0"/>
        <v>#VALUE!</v>
      </c>
    </row>
    <row r="25" spans="1:12" ht="16.5" thickBot="1">
      <c r="A25" s="14"/>
      <c r="B25" s="15"/>
      <c r="C25" s="33" t="s">
        <v>59</v>
      </c>
      <c r="D25" s="34">
        <f>SUM(D4:D24)</f>
        <v>325350</v>
      </c>
      <c r="E25" s="19"/>
      <c r="G25" s="14"/>
      <c r="H25" s="15"/>
      <c r="I25" s="33" t="s">
        <v>59</v>
      </c>
      <c r="J25" s="34">
        <f>SUM(J4:J24)</f>
        <v>561240</v>
      </c>
      <c r="L25" s="35">
        <f t="shared" si="0"/>
        <v>0.4203014753046825</v>
      </c>
    </row>
    <row r="26" ht="15.75" thickBot="1">
      <c r="J26" s="36"/>
    </row>
    <row r="27" spans="1:10" ht="16.5" customHeight="1" thickBot="1">
      <c r="A27" s="38"/>
      <c r="B27" s="39"/>
      <c r="C27" s="40" t="s">
        <v>60</v>
      </c>
      <c r="D27" s="39"/>
      <c r="E27" s="41"/>
      <c r="G27" s="42"/>
      <c r="H27" s="43" t="s">
        <v>60</v>
      </c>
      <c r="I27" s="44"/>
      <c r="J27" s="45"/>
    </row>
    <row r="28" spans="1:12" ht="48" thickBot="1">
      <c r="A28" s="21">
        <v>1</v>
      </c>
      <c r="B28" s="21" t="s">
        <v>61</v>
      </c>
      <c r="C28" s="21" t="s">
        <v>62</v>
      </c>
      <c r="D28" s="16" t="s">
        <v>40</v>
      </c>
      <c r="E28" s="27" t="s">
        <v>14</v>
      </c>
      <c r="G28" s="46">
        <v>1</v>
      </c>
      <c r="H28" s="47" t="s">
        <v>61</v>
      </c>
      <c r="I28" s="47" t="s">
        <v>63</v>
      </c>
      <c r="J28" s="48">
        <v>10890</v>
      </c>
      <c r="L28" s="37" t="e">
        <f>(D28-J28)/D28</f>
        <v>#VALUE!</v>
      </c>
    </row>
    <row r="29" spans="1:12" ht="48" thickBot="1">
      <c r="A29" s="21">
        <v>2</v>
      </c>
      <c r="B29" s="21" t="s">
        <v>64</v>
      </c>
      <c r="C29" s="21" t="s">
        <v>65</v>
      </c>
      <c r="D29" s="16" t="s">
        <v>40</v>
      </c>
      <c r="E29" s="27" t="s">
        <v>14</v>
      </c>
      <c r="G29" s="49">
        <v>2</v>
      </c>
      <c r="H29" s="50" t="s">
        <v>64</v>
      </c>
      <c r="I29" s="50" t="s">
        <v>65</v>
      </c>
      <c r="J29" s="51">
        <v>11220</v>
      </c>
      <c r="L29" s="37" t="e">
        <f>(D29-J29)/D29</f>
        <v>#VALUE!</v>
      </c>
    </row>
    <row r="30" spans="1:12" ht="48" thickBot="1">
      <c r="A30" s="21">
        <v>3</v>
      </c>
      <c r="B30" s="21" t="s">
        <v>66</v>
      </c>
      <c r="C30" s="21" t="s">
        <v>67</v>
      </c>
      <c r="D30" s="16" t="s">
        <v>40</v>
      </c>
      <c r="E30" s="27" t="s">
        <v>14</v>
      </c>
      <c r="G30" s="49">
        <v>3</v>
      </c>
      <c r="H30" s="50" t="s">
        <v>66</v>
      </c>
      <c r="I30" s="50" t="s">
        <v>68</v>
      </c>
      <c r="J30" s="51">
        <v>26400</v>
      </c>
      <c r="L30" s="52" t="e">
        <f>(D30-J30)/D30</f>
        <v>#VALUE!</v>
      </c>
    </row>
    <row r="31" spans="1:12" ht="48" thickBot="1">
      <c r="A31" s="21">
        <v>4</v>
      </c>
      <c r="B31" s="21" t="s">
        <v>69</v>
      </c>
      <c r="C31" s="21" t="s">
        <v>70</v>
      </c>
      <c r="D31" s="16" t="s">
        <v>40</v>
      </c>
      <c r="E31" s="27" t="s">
        <v>14</v>
      </c>
      <c r="G31" s="49">
        <v>4</v>
      </c>
      <c r="H31" s="50" t="s">
        <v>69</v>
      </c>
      <c r="I31" s="50" t="s">
        <v>70</v>
      </c>
      <c r="J31" s="51">
        <v>3000</v>
      </c>
      <c r="L31" s="52" t="e">
        <f>(D31-J31)/D31</f>
        <v>#VALUE!</v>
      </c>
    </row>
    <row r="32" spans="1:12" ht="48" thickBot="1">
      <c r="A32" s="21">
        <v>5</v>
      </c>
      <c r="B32" s="21" t="s">
        <v>71</v>
      </c>
      <c r="C32" s="21" t="s">
        <v>72</v>
      </c>
      <c r="D32" s="16" t="s">
        <v>40</v>
      </c>
      <c r="E32" s="27" t="s">
        <v>14</v>
      </c>
      <c r="G32" s="49">
        <v>5</v>
      </c>
      <c r="H32" s="50" t="s">
        <v>71</v>
      </c>
      <c r="I32" s="50" t="s">
        <v>72</v>
      </c>
      <c r="J32" s="51">
        <v>4000</v>
      </c>
      <c r="L32" s="52" t="e">
        <f>(D32-J32)/D32</f>
        <v>#VALUE!</v>
      </c>
    </row>
    <row r="33" spans="1:12" ht="16.5" thickBot="1">
      <c r="A33" s="53">
        <v>6</v>
      </c>
      <c r="B33" s="24" t="s">
        <v>73</v>
      </c>
      <c r="C33" s="54"/>
      <c r="D33" s="55">
        <v>0</v>
      </c>
      <c r="E33" s="54"/>
      <c r="G33" s="56">
        <v>6</v>
      </c>
      <c r="H33" s="57" t="s">
        <v>74</v>
      </c>
      <c r="I33" s="58" t="s">
        <v>75</v>
      </c>
      <c r="J33" s="59">
        <v>5000</v>
      </c>
      <c r="L33" s="52" t="e">
        <f>(D34-J33)/D34</f>
        <v>#DIV/0!</v>
      </c>
    </row>
    <row r="34" spans="1:12" ht="16.5" thickBot="1">
      <c r="A34" s="21"/>
      <c r="B34" s="21"/>
      <c r="C34" s="60" t="s">
        <v>76</v>
      </c>
      <c r="D34" s="61">
        <f>SUM(D28:D32)</f>
        <v>0</v>
      </c>
      <c r="E34" s="21"/>
      <c r="G34" s="62"/>
      <c r="H34" s="63"/>
      <c r="I34" s="64" t="s">
        <v>76</v>
      </c>
      <c r="J34" s="65">
        <f>SUM(J27:J33)</f>
        <v>60510</v>
      </c>
      <c r="L34" s="52" t="e">
        <f>(D34-J34)/D34</f>
        <v>#DIV/0!</v>
      </c>
    </row>
    <row r="35" spans="1:12" ht="16.5" thickBot="1">
      <c r="A35" s="66"/>
      <c r="B35" s="66"/>
      <c r="C35" s="67"/>
      <c r="D35" s="68"/>
      <c r="E35" s="66"/>
      <c r="F35" s="69"/>
      <c r="G35" s="70"/>
      <c r="H35" s="70"/>
      <c r="I35" s="71"/>
      <c r="J35" s="72"/>
      <c r="L35" s="52"/>
    </row>
    <row r="36" spans="1:14" ht="16.5" thickBot="1">
      <c r="A36" s="60"/>
      <c r="B36" s="60"/>
      <c r="C36" s="60" t="s">
        <v>77</v>
      </c>
      <c r="D36" s="73">
        <f>D25+D34</f>
        <v>325350</v>
      </c>
      <c r="E36" s="60"/>
      <c r="G36" s="38"/>
      <c r="H36" s="74"/>
      <c r="I36" s="64" t="s">
        <v>77</v>
      </c>
      <c r="J36" s="75">
        <v>621750</v>
      </c>
      <c r="L36" s="52">
        <f>(D36-J36)/D36</f>
        <v>-0.9110189027201475</v>
      </c>
      <c r="N36" s="76">
        <f>J36/45</f>
        <v>13816.666666666666</v>
      </c>
    </row>
    <row r="37" spans="2:7" ht="16.5" thickBot="1">
      <c r="B37" s="77" t="s">
        <v>78</v>
      </c>
      <c r="C37">
        <v>10</v>
      </c>
      <c r="G37" s="78"/>
    </row>
    <row r="38" spans="4:12" ht="15.75">
      <c r="D38" s="79">
        <f>D36/E43</f>
        <v>7252.563530985288</v>
      </c>
      <c r="G38" s="80"/>
      <c r="H38" s="81" t="s">
        <v>79</v>
      </c>
      <c r="I38" s="82"/>
      <c r="J38" s="83"/>
      <c r="K38" s="84"/>
      <c r="L38" s="85"/>
    </row>
    <row r="39" spans="4:12" ht="16.5" thickBot="1">
      <c r="D39" s="86" t="s">
        <v>80</v>
      </c>
      <c r="E39" s="87">
        <f>7230*E43</f>
        <v>324337.8</v>
      </c>
      <c r="G39" s="80"/>
      <c r="H39" s="88" t="s">
        <v>81</v>
      </c>
      <c r="I39" s="89"/>
      <c r="J39" s="89"/>
      <c r="K39" s="89"/>
      <c r="L39" s="90"/>
    </row>
    <row r="40" spans="7:10" ht="15.75">
      <c r="G40" s="80"/>
      <c r="J40" s="91"/>
    </row>
    <row r="41" spans="7:10" ht="15.75">
      <c r="G41" s="80"/>
      <c r="J41" s="91"/>
    </row>
    <row r="42" spans="2:10" ht="15.75">
      <c r="B42" t="s">
        <v>82</v>
      </c>
      <c r="G42" s="80"/>
      <c r="I42" s="92"/>
      <c r="J42" s="91">
        <f>J36/E43</f>
        <v>13859.786000891663</v>
      </c>
    </row>
    <row r="43" spans="2:10" ht="15.75">
      <c r="B43" s="93" t="s">
        <v>83</v>
      </c>
      <c r="C43" s="93"/>
      <c r="D43" s="93"/>
      <c r="E43">
        <v>44.86</v>
      </c>
      <c r="G43" s="80"/>
      <c r="I43" s="92"/>
      <c r="J43" s="91"/>
    </row>
    <row r="44" spans="7:10" ht="15">
      <c r="G44" s="91"/>
      <c r="J44" s="76">
        <f>J42-E50</f>
        <v>291.7860008916632</v>
      </c>
    </row>
    <row r="45" spans="2:5" ht="15">
      <c r="B45" s="93" t="s">
        <v>84</v>
      </c>
      <c r="C45" s="93"/>
      <c r="D45" s="93"/>
      <c r="E45" s="94">
        <f>D36/4</f>
        <v>81337.5</v>
      </c>
    </row>
    <row r="46" spans="2:5" ht="15">
      <c r="B46" s="93" t="s">
        <v>85</v>
      </c>
      <c r="C46" s="93"/>
      <c r="E46" s="76">
        <f>E45/E43</f>
        <v>1813.140882746322</v>
      </c>
    </row>
    <row r="48" spans="2:5" ht="15">
      <c r="B48" s="93" t="s">
        <v>86</v>
      </c>
      <c r="C48" s="93"/>
      <c r="E48" s="95">
        <v>3392</v>
      </c>
    </row>
    <row r="50" ht="15">
      <c r="E50" s="96">
        <f>E48*4</f>
        <v>13568</v>
      </c>
    </row>
  </sheetData>
  <sheetProtection/>
  <mergeCells count="8">
    <mergeCell ref="A1:J1"/>
    <mergeCell ref="B46:C46"/>
    <mergeCell ref="B48:C48"/>
    <mergeCell ref="A2:E2"/>
    <mergeCell ref="H39:L39"/>
    <mergeCell ref="G2:J2"/>
    <mergeCell ref="B43:D43"/>
    <mergeCell ref="B45:D4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A1" sqref="A1:E1"/>
    </sheetView>
  </sheetViews>
  <sheetFormatPr defaultColWidth="9.140625" defaultRowHeight="15"/>
  <cols>
    <col min="1" max="1" width="6.28125" style="0" bestFit="1" customWidth="1"/>
    <col min="2" max="2" width="15.00390625" style="0" customWidth="1"/>
    <col min="3" max="3" width="19.57421875" style="0" customWidth="1"/>
    <col min="4" max="4" width="13.57421875" style="0" bestFit="1" customWidth="1"/>
    <col min="5" max="5" width="12.28125" style="0" bestFit="1" customWidth="1"/>
    <col min="7" max="7" width="6.28125" style="0" bestFit="1" customWidth="1"/>
    <col min="8" max="8" width="30.00390625" style="0" customWidth="1"/>
    <col min="9" max="9" width="18.28125" style="0" customWidth="1"/>
    <col min="10" max="10" width="12.421875" style="76" bestFit="1" customWidth="1"/>
    <col min="12" max="12" width="15.00390625" style="37" customWidth="1"/>
    <col min="14" max="14" width="10.57421875" style="0" bestFit="1" customWidth="1"/>
  </cols>
  <sheetData>
    <row r="1" spans="1:12" ht="45.75" thickBot="1">
      <c r="A1" s="1" t="s">
        <v>0</v>
      </c>
      <c r="B1" s="2"/>
      <c r="C1" s="2"/>
      <c r="D1" s="2"/>
      <c r="E1" s="3"/>
      <c r="G1" s="4" t="s">
        <v>1</v>
      </c>
      <c r="H1" s="5"/>
      <c r="I1" s="5"/>
      <c r="J1" s="6"/>
      <c r="K1" s="7"/>
      <c r="L1" s="8" t="s">
        <v>2</v>
      </c>
    </row>
    <row r="2" spans="1:12" ht="32.25" thickBot="1">
      <c r="A2" s="9" t="s">
        <v>3</v>
      </c>
      <c r="B2" s="10" t="s">
        <v>4</v>
      </c>
      <c r="C2" s="10" t="s">
        <v>5</v>
      </c>
      <c r="D2" s="10" t="s">
        <v>6</v>
      </c>
      <c r="E2" s="10" t="s">
        <v>7</v>
      </c>
      <c r="F2" s="11"/>
      <c r="G2" s="9" t="s">
        <v>3</v>
      </c>
      <c r="H2" s="10" t="s">
        <v>4</v>
      </c>
      <c r="I2" s="10" t="s">
        <v>5</v>
      </c>
      <c r="J2" s="12" t="s">
        <v>6</v>
      </c>
      <c r="L2" s="13" t="s">
        <v>8</v>
      </c>
    </row>
    <row r="3" spans="1:12" ht="48" thickBot="1">
      <c r="A3" s="14">
        <v>1</v>
      </c>
      <c r="B3" s="15" t="s">
        <v>9</v>
      </c>
      <c r="C3" s="15" t="s">
        <v>10</v>
      </c>
      <c r="D3" s="16">
        <f>27.5*$C$36*30*12</f>
        <v>198000</v>
      </c>
      <c r="E3" s="15" t="s">
        <v>11</v>
      </c>
      <c r="G3" s="14">
        <v>1</v>
      </c>
      <c r="H3" s="15" t="s">
        <v>9</v>
      </c>
      <c r="I3" s="15" t="s">
        <v>10</v>
      </c>
      <c r="J3" s="17">
        <v>198000</v>
      </c>
      <c r="L3" s="18">
        <f>(J3-D3)/J3</f>
        <v>0</v>
      </c>
    </row>
    <row r="4" spans="1:12" ht="48" thickBot="1">
      <c r="A4" s="14">
        <v>2</v>
      </c>
      <c r="B4" s="15" t="s">
        <v>12</v>
      </c>
      <c r="C4" s="15" t="s">
        <v>13</v>
      </c>
      <c r="D4" s="16">
        <f>1000*$C$36</f>
        <v>20000</v>
      </c>
      <c r="E4" s="19" t="s">
        <v>14</v>
      </c>
      <c r="G4" s="14">
        <v>2</v>
      </c>
      <c r="H4" s="15" t="s">
        <v>12</v>
      </c>
      <c r="I4" s="15" t="s">
        <v>13</v>
      </c>
      <c r="J4" s="17">
        <v>20000</v>
      </c>
      <c r="L4" s="18">
        <f>(J4-D4)/J4</f>
        <v>0</v>
      </c>
    </row>
    <row r="5" spans="1:12" ht="48" thickBot="1">
      <c r="A5" s="14">
        <v>3</v>
      </c>
      <c r="B5" s="15" t="s">
        <v>15</v>
      </c>
      <c r="C5" s="15" t="s">
        <v>16</v>
      </c>
      <c r="D5" s="16">
        <f>132*$C$36*12</f>
        <v>31680</v>
      </c>
      <c r="E5" s="19" t="s">
        <v>14</v>
      </c>
      <c r="G5" s="14">
        <v>3</v>
      </c>
      <c r="H5" s="15" t="s">
        <v>15</v>
      </c>
      <c r="I5" s="15" t="s">
        <v>16</v>
      </c>
      <c r="J5" s="17">
        <v>31680</v>
      </c>
      <c r="L5" s="18">
        <f>(J5-D5)/J5</f>
        <v>0</v>
      </c>
    </row>
    <row r="6" spans="1:12" ht="63.75" thickBot="1">
      <c r="A6" s="20">
        <v>4</v>
      </c>
      <c r="B6" s="21" t="s">
        <v>17</v>
      </c>
      <c r="C6" s="20" t="s">
        <v>18</v>
      </c>
      <c r="D6" s="22">
        <f>100*$C$36*12</f>
        <v>24000</v>
      </c>
      <c r="E6" s="23" t="s">
        <v>14</v>
      </c>
      <c r="G6" s="24">
        <v>4</v>
      </c>
      <c r="H6" s="25"/>
      <c r="I6" s="25"/>
      <c r="J6" s="26"/>
      <c r="L6" s="18">
        <v>-1</v>
      </c>
    </row>
    <row r="7" spans="1:12" ht="48" thickBot="1">
      <c r="A7" s="21">
        <v>5</v>
      </c>
      <c r="B7" s="21" t="s">
        <v>19</v>
      </c>
      <c r="C7" s="21"/>
      <c r="D7" s="22">
        <v>0</v>
      </c>
      <c r="E7" s="27"/>
      <c r="G7" s="14">
        <v>5</v>
      </c>
      <c r="H7" s="15" t="s">
        <v>20</v>
      </c>
      <c r="I7" s="15" t="s">
        <v>21</v>
      </c>
      <c r="J7" s="17">
        <v>7200</v>
      </c>
      <c r="L7" s="18">
        <f aca="true" t="shared" si="0" ref="L7:L24">(J7-D7)/J7</f>
        <v>1</v>
      </c>
    </row>
    <row r="8" spans="1:12" ht="32.25" thickBot="1">
      <c r="A8" s="21">
        <v>6</v>
      </c>
      <c r="B8" s="21" t="s">
        <v>22</v>
      </c>
      <c r="C8" s="21" t="s">
        <v>23</v>
      </c>
      <c r="D8" s="22">
        <f>1100*12</f>
        <v>13200</v>
      </c>
      <c r="E8" s="27" t="s">
        <v>14</v>
      </c>
      <c r="G8" s="14">
        <v>6</v>
      </c>
      <c r="H8" s="15" t="s">
        <v>22</v>
      </c>
      <c r="I8" s="15" t="s">
        <v>23</v>
      </c>
      <c r="J8" s="17">
        <v>13200</v>
      </c>
      <c r="L8" s="18">
        <f t="shared" si="0"/>
        <v>0</v>
      </c>
    </row>
    <row r="9" spans="1:12" ht="32.25" thickBot="1">
      <c r="A9" s="14">
        <v>7</v>
      </c>
      <c r="B9" s="15" t="s">
        <v>24</v>
      </c>
      <c r="C9" s="15" t="s">
        <v>25</v>
      </c>
      <c r="D9" s="16">
        <v>2420</v>
      </c>
      <c r="E9" s="19" t="s">
        <v>14</v>
      </c>
      <c r="G9" s="14">
        <v>7</v>
      </c>
      <c r="H9" s="15" t="s">
        <v>24</v>
      </c>
      <c r="I9" s="15" t="s">
        <v>25</v>
      </c>
      <c r="J9" s="17">
        <v>2420</v>
      </c>
      <c r="L9" s="18">
        <f t="shared" si="0"/>
        <v>0</v>
      </c>
    </row>
    <row r="10" spans="1:12" ht="32.25" thickBot="1">
      <c r="A10" s="14">
        <v>8</v>
      </c>
      <c r="B10" s="15" t="s">
        <v>26</v>
      </c>
      <c r="C10" s="15" t="s">
        <v>27</v>
      </c>
      <c r="D10" s="16">
        <v>4400</v>
      </c>
      <c r="E10" s="19" t="s">
        <v>14</v>
      </c>
      <c r="G10" s="14">
        <v>8</v>
      </c>
      <c r="H10" s="15" t="s">
        <v>26</v>
      </c>
      <c r="I10" s="15" t="s">
        <v>28</v>
      </c>
      <c r="J10" s="17">
        <v>4840</v>
      </c>
      <c r="L10" s="18">
        <f t="shared" si="0"/>
        <v>0.09090909090909091</v>
      </c>
    </row>
    <row r="11" spans="1:12" ht="32.25" thickBot="1">
      <c r="A11" s="14">
        <v>9</v>
      </c>
      <c r="B11" s="15" t="s">
        <v>29</v>
      </c>
      <c r="C11" s="15" t="s">
        <v>30</v>
      </c>
      <c r="D11" s="16">
        <v>5500</v>
      </c>
      <c r="E11" s="19" t="s">
        <v>14</v>
      </c>
      <c r="G11" s="14">
        <v>9</v>
      </c>
      <c r="H11" s="15" t="s">
        <v>29</v>
      </c>
      <c r="I11" s="15" t="s">
        <v>30</v>
      </c>
      <c r="J11" s="17">
        <v>5500</v>
      </c>
      <c r="L11" s="18">
        <f t="shared" si="0"/>
        <v>0</v>
      </c>
    </row>
    <row r="12" spans="1:12" ht="32.25" thickBot="1">
      <c r="A12" s="14">
        <v>10</v>
      </c>
      <c r="B12" s="15" t="s">
        <v>31</v>
      </c>
      <c r="C12" s="15" t="s">
        <v>32</v>
      </c>
      <c r="D12" s="16">
        <f>770*12</f>
        <v>9240</v>
      </c>
      <c r="E12" s="19" t="s">
        <v>14</v>
      </c>
      <c r="G12" s="14">
        <v>10</v>
      </c>
      <c r="H12" s="15" t="s">
        <v>31</v>
      </c>
      <c r="I12" s="15" t="s">
        <v>33</v>
      </c>
      <c r="J12" s="17">
        <v>7920</v>
      </c>
      <c r="L12" s="18">
        <f t="shared" si="0"/>
        <v>-0.16666666666666666</v>
      </c>
    </row>
    <row r="13" spans="1:12" ht="48" thickBot="1">
      <c r="A13" s="14">
        <v>11</v>
      </c>
      <c r="B13" s="15" t="s">
        <v>34</v>
      </c>
      <c r="C13" s="15" t="s">
        <v>35</v>
      </c>
      <c r="D13" s="16">
        <f>330*15*12</f>
        <v>59400</v>
      </c>
      <c r="E13" s="19" t="s">
        <v>14</v>
      </c>
      <c r="G13" s="14">
        <v>11</v>
      </c>
      <c r="H13" s="15" t="s">
        <v>34</v>
      </c>
      <c r="I13" s="15" t="s">
        <v>35</v>
      </c>
      <c r="J13" s="17">
        <v>59400</v>
      </c>
      <c r="L13" s="18">
        <f t="shared" si="0"/>
        <v>0</v>
      </c>
    </row>
    <row r="14" spans="1:12" ht="32.25" thickBot="1">
      <c r="A14" s="14">
        <v>12</v>
      </c>
      <c r="B14" s="15" t="s">
        <v>36</v>
      </c>
      <c r="C14" s="15" t="s">
        <v>37</v>
      </c>
      <c r="D14" s="16">
        <f>330*12</f>
        <v>3960</v>
      </c>
      <c r="E14" s="19" t="s">
        <v>14</v>
      </c>
      <c r="G14" s="14">
        <v>12</v>
      </c>
      <c r="H14" s="15" t="s">
        <v>36</v>
      </c>
      <c r="I14" s="15" t="s">
        <v>37</v>
      </c>
      <c r="J14" s="17">
        <v>3960</v>
      </c>
      <c r="L14" s="18">
        <f t="shared" si="0"/>
        <v>0</v>
      </c>
    </row>
    <row r="15" spans="1:12" ht="32.25" thickBot="1">
      <c r="A15" s="14">
        <v>13</v>
      </c>
      <c r="B15" s="15" t="s">
        <v>38</v>
      </c>
      <c r="C15" s="15" t="s">
        <v>39</v>
      </c>
      <c r="D15" s="16">
        <f>2275*12</f>
        <v>27300</v>
      </c>
      <c r="E15" s="19" t="s">
        <v>14</v>
      </c>
      <c r="G15" s="14">
        <v>13</v>
      </c>
      <c r="H15" s="15" t="s">
        <v>38</v>
      </c>
      <c r="I15" s="15" t="s">
        <v>41</v>
      </c>
      <c r="J15" s="17">
        <v>29700</v>
      </c>
      <c r="L15" s="18">
        <f t="shared" si="0"/>
        <v>0.08080808080808081</v>
      </c>
    </row>
    <row r="16" spans="1:12" ht="32.25" thickBot="1">
      <c r="A16" s="14">
        <v>14</v>
      </c>
      <c r="B16" s="15" t="s">
        <v>42</v>
      </c>
      <c r="C16" s="15" t="s">
        <v>43</v>
      </c>
      <c r="D16" s="16">
        <f>1925*12</f>
        <v>23100</v>
      </c>
      <c r="E16" s="19" t="s">
        <v>14</v>
      </c>
      <c r="G16" s="14">
        <v>14</v>
      </c>
      <c r="H16" s="15" t="s">
        <v>42</v>
      </c>
      <c r="I16" s="15" t="s">
        <v>43</v>
      </c>
      <c r="J16" s="17">
        <v>23100</v>
      </c>
      <c r="L16" s="18">
        <f t="shared" si="0"/>
        <v>0</v>
      </c>
    </row>
    <row r="17" spans="1:12" ht="32.25" thickBot="1">
      <c r="A17" s="28">
        <v>15</v>
      </c>
      <c r="B17" s="29" t="s">
        <v>44</v>
      </c>
      <c r="C17" s="28" t="s">
        <v>45</v>
      </c>
      <c r="D17" s="16">
        <f>1485*12</f>
        <v>17820</v>
      </c>
      <c r="E17" s="30" t="s">
        <v>14</v>
      </c>
      <c r="G17" s="28">
        <v>15</v>
      </c>
      <c r="H17" s="29" t="s">
        <v>44</v>
      </c>
      <c r="I17" s="28" t="s">
        <v>45</v>
      </c>
      <c r="J17" s="31">
        <v>17820</v>
      </c>
      <c r="L17" s="18">
        <f t="shared" si="0"/>
        <v>0</v>
      </c>
    </row>
    <row r="18" spans="1:12" ht="48" thickBot="1">
      <c r="A18" s="14">
        <v>16</v>
      </c>
      <c r="B18" s="15" t="s">
        <v>46</v>
      </c>
      <c r="C18" s="15" t="s">
        <v>47</v>
      </c>
      <c r="D18" s="16">
        <f>4672.5*12</f>
        <v>56070</v>
      </c>
      <c r="E18" s="19" t="s">
        <v>14</v>
      </c>
      <c r="G18" s="14">
        <v>16</v>
      </c>
      <c r="H18" s="15" t="s">
        <v>46</v>
      </c>
      <c r="I18" s="15" t="s">
        <v>48</v>
      </c>
      <c r="J18" s="17">
        <v>56100</v>
      </c>
      <c r="L18" s="18">
        <f t="shared" si="0"/>
        <v>0.0005347593582887701</v>
      </c>
    </row>
    <row r="19" spans="1:12" ht="32.25" thickBot="1">
      <c r="A19" s="24">
        <v>17</v>
      </c>
      <c r="B19" s="21" t="s">
        <v>19</v>
      </c>
      <c r="C19" s="25"/>
      <c r="D19" s="32">
        <v>0</v>
      </c>
      <c r="E19" s="25"/>
      <c r="G19" s="14">
        <v>17</v>
      </c>
      <c r="H19" s="15" t="s">
        <v>49</v>
      </c>
      <c r="I19" s="15" t="s">
        <v>50</v>
      </c>
      <c r="J19" s="17">
        <v>11000</v>
      </c>
      <c r="L19" s="18">
        <f t="shared" si="0"/>
        <v>1</v>
      </c>
    </row>
    <row r="20" spans="1:12" ht="32.25" thickBot="1">
      <c r="A20" s="24">
        <v>18</v>
      </c>
      <c r="B20" s="21" t="s">
        <v>19</v>
      </c>
      <c r="C20" s="25"/>
      <c r="D20" s="32">
        <v>0</v>
      </c>
      <c r="E20" s="25"/>
      <c r="G20" s="14">
        <v>18</v>
      </c>
      <c r="H20" s="15" t="s">
        <v>51</v>
      </c>
      <c r="I20" s="15" t="s">
        <v>52</v>
      </c>
      <c r="J20" s="17">
        <v>5000</v>
      </c>
      <c r="L20" s="18">
        <f t="shared" si="0"/>
        <v>1</v>
      </c>
    </row>
    <row r="21" spans="1:12" ht="16.5" thickBot="1">
      <c r="A21" s="24">
        <v>19</v>
      </c>
      <c r="B21" s="21" t="s">
        <v>19</v>
      </c>
      <c r="C21" s="25"/>
      <c r="D21" s="32">
        <v>0</v>
      </c>
      <c r="E21" s="25"/>
      <c r="G21" s="14">
        <v>19</v>
      </c>
      <c r="H21" s="15" t="s">
        <v>53</v>
      </c>
      <c r="I21" s="15" t="s">
        <v>54</v>
      </c>
      <c r="J21" s="17">
        <v>5000</v>
      </c>
      <c r="L21" s="18">
        <f t="shared" si="0"/>
        <v>1</v>
      </c>
    </row>
    <row r="22" spans="1:12" ht="32.25" thickBot="1">
      <c r="A22" s="21">
        <v>20</v>
      </c>
      <c r="B22" s="21" t="s">
        <v>55</v>
      </c>
      <c r="C22" s="21" t="s">
        <v>56</v>
      </c>
      <c r="D22" s="16">
        <f>2750*12</f>
        <v>33000</v>
      </c>
      <c r="E22" s="27" t="s">
        <v>14</v>
      </c>
      <c r="G22" s="14">
        <v>20</v>
      </c>
      <c r="H22" s="15" t="s">
        <v>55</v>
      </c>
      <c r="I22" s="15" t="s">
        <v>56</v>
      </c>
      <c r="J22" s="17">
        <v>33000</v>
      </c>
      <c r="L22" s="18">
        <f t="shared" si="0"/>
        <v>0</v>
      </c>
    </row>
    <row r="23" spans="1:12" ht="32.25" thickBot="1">
      <c r="A23" s="14">
        <v>21</v>
      </c>
      <c r="B23" s="15" t="s">
        <v>57</v>
      </c>
      <c r="C23" s="15" t="s">
        <v>41</v>
      </c>
      <c r="D23" s="16">
        <f>2475*12</f>
        <v>29700</v>
      </c>
      <c r="E23" s="19" t="s">
        <v>14</v>
      </c>
      <c r="G23" s="14">
        <v>21</v>
      </c>
      <c r="H23" s="15" t="s">
        <v>57</v>
      </c>
      <c r="I23" s="15" t="s">
        <v>58</v>
      </c>
      <c r="J23" s="17">
        <v>26400</v>
      </c>
      <c r="L23" s="18">
        <f t="shared" si="0"/>
        <v>-0.125</v>
      </c>
    </row>
    <row r="24" spans="1:12" ht="16.5" thickBot="1">
      <c r="A24" s="14"/>
      <c r="B24" s="15"/>
      <c r="C24" s="33" t="s">
        <v>59</v>
      </c>
      <c r="D24" s="34">
        <f>SUM(D3:D23)</f>
        <v>558790</v>
      </c>
      <c r="E24" s="19"/>
      <c r="G24" s="14"/>
      <c r="H24" s="15"/>
      <c r="I24" s="33" t="s">
        <v>59</v>
      </c>
      <c r="J24" s="34">
        <f>SUM(J3:J23)</f>
        <v>561240</v>
      </c>
      <c r="L24" s="35">
        <f t="shared" si="0"/>
        <v>0.004365333903499394</v>
      </c>
    </row>
    <row r="25" ht="15.75" thickBot="1">
      <c r="J25" s="36"/>
    </row>
    <row r="26" spans="1:10" ht="16.5" customHeight="1" thickBot="1">
      <c r="A26" s="38"/>
      <c r="B26" s="39"/>
      <c r="C26" s="40" t="s">
        <v>60</v>
      </c>
      <c r="D26" s="39"/>
      <c r="E26" s="41"/>
      <c r="G26" s="42"/>
      <c r="H26" s="43" t="s">
        <v>60</v>
      </c>
      <c r="I26" s="44"/>
      <c r="J26" s="45"/>
    </row>
    <row r="27" spans="1:12" ht="48" thickBot="1">
      <c r="A27" s="21">
        <v>1</v>
      </c>
      <c r="B27" s="21" t="s">
        <v>61</v>
      </c>
      <c r="C27" s="21" t="s">
        <v>62</v>
      </c>
      <c r="D27" s="16">
        <f>825*12</f>
        <v>9900</v>
      </c>
      <c r="E27" s="27" t="s">
        <v>14</v>
      </c>
      <c r="G27" s="46">
        <v>1</v>
      </c>
      <c r="H27" s="47" t="s">
        <v>61</v>
      </c>
      <c r="I27" s="47" t="s">
        <v>63</v>
      </c>
      <c r="J27" s="48">
        <v>10890</v>
      </c>
      <c r="L27" s="37">
        <f>(D27-J27)/D27</f>
        <v>-0.1</v>
      </c>
    </row>
    <row r="28" spans="1:12" ht="32.25" thickBot="1">
      <c r="A28" s="21">
        <v>2</v>
      </c>
      <c r="B28" s="21" t="s">
        <v>64</v>
      </c>
      <c r="C28" s="21" t="s">
        <v>65</v>
      </c>
      <c r="D28" s="16">
        <f>935*12</f>
        <v>11220</v>
      </c>
      <c r="E28" s="27" t="s">
        <v>14</v>
      </c>
      <c r="G28" s="49">
        <v>2</v>
      </c>
      <c r="H28" s="50" t="s">
        <v>64</v>
      </c>
      <c r="I28" s="50" t="s">
        <v>65</v>
      </c>
      <c r="J28" s="51">
        <v>11220</v>
      </c>
      <c r="L28" s="37">
        <f>(D28-J28)/D28</f>
        <v>0</v>
      </c>
    </row>
    <row r="29" spans="1:12" ht="48" thickBot="1">
      <c r="A29" s="21">
        <v>3</v>
      </c>
      <c r="B29" s="21" t="s">
        <v>66</v>
      </c>
      <c r="C29" s="21" t="s">
        <v>67</v>
      </c>
      <c r="D29" s="16">
        <f>1815*12</f>
        <v>21780</v>
      </c>
      <c r="E29" s="27" t="s">
        <v>14</v>
      </c>
      <c r="G29" s="49">
        <v>3</v>
      </c>
      <c r="H29" s="50" t="s">
        <v>66</v>
      </c>
      <c r="I29" s="50" t="s">
        <v>68</v>
      </c>
      <c r="J29" s="51">
        <v>26400</v>
      </c>
      <c r="L29" s="52">
        <f>(D29-J29)/D29</f>
        <v>-0.21212121212121213</v>
      </c>
    </row>
    <row r="30" spans="1:12" ht="16.5" thickBot="1">
      <c r="A30" s="21">
        <v>4</v>
      </c>
      <c r="B30" s="21" t="s">
        <v>69</v>
      </c>
      <c r="C30" s="21" t="s">
        <v>70</v>
      </c>
      <c r="D30" s="16">
        <v>3000</v>
      </c>
      <c r="E30" s="27" t="s">
        <v>14</v>
      </c>
      <c r="G30" s="49">
        <v>4</v>
      </c>
      <c r="H30" s="50" t="s">
        <v>69</v>
      </c>
      <c r="I30" s="50" t="s">
        <v>70</v>
      </c>
      <c r="J30" s="51">
        <v>3000</v>
      </c>
      <c r="L30" s="52">
        <f>(D30-J30)/D30</f>
        <v>0</v>
      </c>
    </row>
    <row r="31" spans="1:12" ht="16.5" thickBot="1">
      <c r="A31" s="21">
        <v>5</v>
      </c>
      <c r="B31" s="21" t="s">
        <v>71</v>
      </c>
      <c r="C31" s="21" t="s">
        <v>72</v>
      </c>
      <c r="D31" s="16">
        <v>4000</v>
      </c>
      <c r="E31" s="27" t="s">
        <v>14</v>
      </c>
      <c r="G31" s="49">
        <v>5</v>
      </c>
      <c r="H31" s="50" t="s">
        <v>71</v>
      </c>
      <c r="I31" s="50" t="s">
        <v>72</v>
      </c>
      <c r="J31" s="51">
        <v>4000</v>
      </c>
      <c r="L31" s="52">
        <f>(D31-J31)/D31</f>
        <v>0</v>
      </c>
    </row>
    <row r="32" spans="1:12" ht="16.5" thickBot="1">
      <c r="A32" s="53">
        <v>6</v>
      </c>
      <c r="B32" s="24" t="s">
        <v>73</v>
      </c>
      <c r="C32" s="54"/>
      <c r="D32" s="55">
        <v>0</v>
      </c>
      <c r="E32" s="54"/>
      <c r="G32" s="56">
        <v>6</v>
      </c>
      <c r="H32" s="57" t="s">
        <v>74</v>
      </c>
      <c r="I32" s="58" t="s">
        <v>75</v>
      </c>
      <c r="J32" s="59">
        <v>5000</v>
      </c>
      <c r="L32" s="52">
        <f>(D33-J32)/D33</f>
        <v>0.8997995991983968</v>
      </c>
    </row>
    <row r="33" spans="1:12" ht="16.5" thickBot="1">
      <c r="A33" s="21"/>
      <c r="B33" s="21"/>
      <c r="C33" s="60" t="s">
        <v>76</v>
      </c>
      <c r="D33" s="61">
        <f>SUM(D27:D31)</f>
        <v>49900</v>
      </c>
      <c r="E33" s="21"/>
      <c r="G33" s="62"/>
      <c r="H33" s="63"/>
      <c r="I33" s="64" t="s">
        <v>76</v>
      </c>
      <c r="J33" s="65">
        <f>SUM(J26:J32)</f>
        <v>60510</v>
      </c>
      <c r="L33" s="52">
        <f>(D33-J33)/D33</f>
        <v>-0.212625250501002</v>
      </c>
    </row>
    <row r="34" spans="1:12" ht="16.5" thickBot="1">
      <c r="A34" s="66"/>
      <c r="B34" s="66"/>
      <c r="C34" s="67"/>
      <c r="D34" s="68"/>
      <c r="E34" s="66"/>
      <c r="F34" s="69"/>
      <c r="G34" s="70"/>
      <c r="H34" s="70"/>
      <c r="I34" s="71"/>
      <c r="J34" s="72"/>
      <c r="L34" s="52"/>
    </row>
    <row r="35" spans="1:14" ht="16.5" thickBot="1">
      <c r="A35" s="60"/>
      <c r="B35" s="60"/>
      <c r="C35" s="60" t="s">
        <v>77</v>
      </c>
      <c r="D35" s="73">
        <f>D24+D33</f>
        <v>608690</v>
      </c>
      <c r="E35" s="60"/>
      <c r="G35" s="38"/>
      <c r="H35" s="74"/>
      <c r="I35" s="64" t="s">
        <v>77</v>
      </c>
      <c r="J35" s="75">
        <v>621750</v>
      </c>
      <c r="L35" s="52">
        <f>(D35-J35)/D35</f>
        <v>-0.021455913519196963</v>
      </c>
      <c r="N35" s="76">
        <f>J35/45</f>
        <v>13816.666666666666</v>
      </c>
    </row>
    <row r="36" spans="2:7" ht="16.5" thickBot="1">
      <c r="B36" s="77" t="s">
        <v>78</v>
      </c>
      <c r="C36">
        <v>20</v>
      </c>
      <c r="G36" s="78"/>
    </row>
    <row r="37" spans="4:12" ht="15.75">
      <c r="D37" s="79">
        <f>D35/E42</f>
        <v>13568.658047258137</v>
      </c>
      <c r="G37" s="80"/>
      <c r="H37" s="81" t="s">
        <v>79</v>
      </c>
      <c r="I37" s="82"/>
      <c r="J37" s="83"/>
      <c r="K37" s="84"/>
      <c r="L37" s="85"/>
    </row>
    <row r="38" spans="4:12" ht="16.5" thickBot="1">
      <c r="D38" s="86"/>
      <c r="E38" s="87"/>
      <c r="G38" s="80"/>
      <c r="H38" s="88" t="s">
        <v>81</v>
      </c>
      <c r="I38" s="89"/>
      <c r="J38" s="89"/>
      <c r="K38" s="89"/>
      <c r="L38" s="90"/>
    </row>
    <row r="39" spans="7:10" ht="15.75">
      <c r="G39" s="80"/>
      <c r="J39" s="91"/>
    </row>
    <row r="40" spans="7:10" ht="15.75">
      <c r="G40" s="80"/>
      <c r="J40" s="91"/>
    </row>
    <row r="41" spans="2:10" ht="15.75">
      <c r="B41" t="s">
        <v>82</v>
      </c>
      <c r="G41" s="80"/>
      <c r="I41" s="92"/>
      <c r="J41" s="91">
        <f>J35/E42</f>
        <v>13859.786000891663</v>
      </c>
    </row>
    <row r="42" spans="2:10" ht="15.75">
      <c r="B42" s="93" t="s">
        <v>83</v>
      </c>
      <c r="C42" s="93"/>
      <c r="D42" s="93"/>
      <c r="E42">
        <v>44.86</v>
      </c>
      <c r="G42" s="80"/>
      <c r="I42" s="92"/>
      <c r="J42" s="91"/>
    </row>
    <row r="43" spans="7:10" ht="15">
      <c r="G43" s="91"/>
      <c r="J43" s="76">
        <f>J41-E49</f>
        <v>291.7860008916632</v>
      </c>
    </row>
    <row r="44" spans="2:5" ht="15">
      <c r="B44" s="93" t="s">
        <v>84</v>
      </c>
      <c r="C44" s="93"/>
      <c r="D44" s="93"/>
      <c r="E44" s="94">
        <f>D35/4</f>
        <v>152172.5</v>
      </c>
    </row>
    <row r="45" spans="2:5" ht="15">
      <c r="B45" s="93" t="s">
        <v>85</v>
      </c>
      <c r="C45" s="93"/>
      <c r="E45" s="76">
        <f>E44/E42</f>
        <v>3392.1645118145343</v>
      </c>
    </row>
    <row r="47" spans="2:5" ht="15">
      <c r="B47" s="93" t="s">
        <v>86</v>
      </c>
      <c r="C47" s="93"/>
      <c r="E47" s="95">
        <v>3392</v>
      </c>
    </row>
    <row r="49" ht="15">
      <c r="E49" s="96">
        <f>E47*4</f>
        <v>13568</v>
      </c>
    </row>
  </sheetData>
  <sheetProtection/>
  <mergeCells count="7">
    <mergeCell ref="B45:C45"/>
    <mergeCell ref="B47:C47"/>
    <mergeCell ref="A1:E1"/>
    <mergeCell ref="H38:L38"/>
    <mergeCell ref="G1:J1"/>
    <mergeCell ref="B42:D42"/>
    <mergeCell ref="B44:D4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Discover Financial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Ajit Kalra</dc:creator>
  <cp:keywords/>
  <dc:description/>
  <cp:lastModifiedBy>Ajit Kalra</cp:lastModifiedBy>
  <dcterms:created xsi:type="dcterms:W3CDTF">2011-07-03T20:11:18Z</dcterms:created>
  <dcterms:modified xsi:type="dcterms:W3CDTF">2011-07-03T20:23:56Z</dcterms:modified>
  <cp:category/>
  <cp:version/>
  <cp:contentType/>
  <cp:contentStatus/>
</cp:coreProperties>
</file>