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tabRatio="761" activeTab="0"/>
  </bookViews>
  <sheets>
    <sheet name="Title" sheetId="1" r:id="rId1"/>
    <sheet name="Control Panel" sheetId="2" r:id="rId2"/>
    <sheet name="Stakeholder details" sheetId="3" r:id="rId3"/>
    <sheet name="Proposed expenditure" sheetId="4" r:id="rId4"/>
    <sheet name="Funds from Kaithi" sheetId="5" r:id="rId5"/>
    <sheet name="Fundings Received" sheetId="6" r:id="rId6"/>
    <sheet name="Funds Tracking Sheet" sheetId="7" r:id="rId7"/>
    <sheet name="Reimbursement Breakup" sheetId="8" r:id="rId8"/>
    <sheet name="Salaries Details" sheetId="9" r:id="rId9"/>
    <sheet name="Uday's Ac Transaction Details" sheetId="10" r:id="rId10"/>
    <sheet name="Kaithi Cheques Dispatch" sheetId="11" r:id="rId11"/>
    <sheet name="Kaithi Account Details" sheetId="12" r:id="rId12"/>
    <sheet name="Voucher Filling Guidelines" sheetId="13" r:id="rId13"/>
    <sheet name="Travel Log Sample Sheet" sheetId="14" r:id="rId14"/>
    <sheet name="xls Preparation Guidelines" sheetId="15" r:id="rId15"/>
  </sheets>
  <definedNames>
    <definedName name="_xlnm._FilterDatabase" localSheetId="2" hidden="1">'Stakeholder details'!$B$4:$K$24</definedName>
  </definedNames>
  <calcPr fullCalcOnLoad="1"/>
</workbook>
</file>

<file path=xl/comments7.xml><?xml version="1.0" encoding="utf-8"?>
<comments xmlns="http://schemas.openxmlformats.org/spreadsheetml/2006/main">
  <authors>
    <author>Uday Gosain</author>
  </authors>
  <commentList>
    <comment ref="F11" authorId="0">
      <text>
        <r>
          <rPr>
            <b/>
            <sz val="8"/>
            <rFont val="Tahoma"/>
            <family val="0"/>
          </rPr>
          <t>Uday Gosain:</t>
        </r>
        <r>
          <rPr>
            <sz val="8"/>
            <rFont val="Tahoma"/>
            <family val="0"/>
          </rPr>
          <t xml:space="preserve">
Not disbursed, will be taken into consideration in 2008-09 execution year</t>
        </r>
      </text>
    </comment>
  </commentList>
</comments>
</file>

<file path=xl/comments8.xml><?xml version="1.0" encoding="utf-8"?>
<comments xmlns="http://schemas.openxmlformats.org/spreadsheetml/2006/main">
  <authors>
    <author>uday.gosain</author>
    <author>Uday Gosain</author>
  </authors>
  <commentList>
    <comment ref="B11" authorId="0">
      <text>
        <r>
          <rPr>
            <b/>
            <sz val="8"/>
            <rFont val="Tahoma"/>
            <family val="0"/>
          </rPr>
          <t>uday.gosain:</t>
        </r>
        <r>
          <rPr>
            <sz val="8"/>
            <rFont val="Tahoma"/>
            <family val="0"/>
          </rPr>
          <t xml:space="preserve">
Started on 04-Nov-07
</t>
        </r>
      </text>
    </comment>
    <comment ref="B10" authorId="0">
      <text>
        <r>
          <rPr>
            <b/>
            <sz val="8"/>
            <rFont val="Tahoma"/>
            <family val="0"/>
          </rPr>
          <t>uday.gosain:</t>
        </r>
        <r>
          <rPr>
            <sz val="8"/>
            <rFont val="Tahoma"/>
            <family val="0"/>
          </rPr>
          <t xml:space="preserve">
Discontinued from Nov 07</t>
        </r>
      </text>
    </comment>
    <comment ref="BN6" authorId="0">
      <text>
        <r>
          <rPr>
            <b/>
            <sz val="8"/>
            <rFont val="Tahoma"/>
            <family val="0"/>
          </rPr>
          <t>uday.gosain:</t>
        </r>
        <r>
          <rPr>
            <sz val="8"/>
            <rFont val="Tahoma"/>
            <family val="0"/>
          </rPr>
          <t xml:space="preserve">
Computer Repairs</t>
        </r>
      </text>
    </comment>
    <comment ref="BA8" authorId="1">
      <text>
        <r>
          <rPr>
            <b/>
            <sz val="8"/>
            <rFont val="Tahoma"/>
            <family val="0"/>
          </rPr>
          <t>Uday Gosain:</t>
        </r>
        <r>
          <rPr>
            <sz val="8"/>
            <rFont val="Tahoma"/>
            <family val="0"/>
          </rPr>
          <t xml:space="preserve">
Revenue Stamps</t>
        </r>
      </text>
    </comment>
    <comment ref="BO8" authorId="1">
      <text>
        <r>
          <rPr>
            <b/>
            <sz val="8"/>
            <rFont val="Tahoma"/>
            <family val="0"/>
          </rPr>
          <t>Uday Gosain:</t>
        </r>
        <r>
          <rPr>
            <sz val="8"/>
            <rFont val="Tahoma"/>
            <family val="0"/>
          </rPr>
          <t xml:space="preserve">
Paper subscription bill
</t>
        </r>
      </text>
    </comment>
    <comment ref="BH6" authorId="1">
      <text>
        <r>
          <rPr>
            <b/>
            <sz val="8"/>
            <rFont val="Tahoma"/>
            <family val="0"/>
          </rPr>
          <t>Uday Gosain:</t>
        </r>
        <r>
          <rPr>
            <sz val="8"/>
            <rFont val="Tahoma"/>
            <family val="0"/>
          </rPr>
          <t xml:space="preserve">
Only paper rim. As a printer has been donated to Pardarshita</t>
        </r>
      </text>
    </comment>
  </commentList>
</comments>
</file>

<file path=xl/comments9.xml><?xml version="1.0" encoding="utf-8"?>
<comments xmlns="http://schemas.openxmlformats.org/spreadsheetml/2006/main">
  <authors>
    <author>uday.gosain</author>
    <author>Uday Gosain</author>
  </authors>
  <commentList>
    <comment ref="B15" authorId="0">
      <text>
        <r>
          <rPr>
            <b/>
            <sz val="8"/>
            <rFont val="Tahoma"/>
            <family val="0"/>
          </rPr>
          <t>uday.gosain:</t>
        </r>
        <r>
          <rPr>
            <sz val="8"/>
            <rFont val="Tahoma"/>
            <family val="0"/>
          </rPr>
          <t xml:space="preserve">
Discontinued from Nov 07
</t>
        </r>
      </text>
    </comment>
    <comment ref="B16" authorId="0">
      <text>
        <r>
          <rPr>
            <b/>
            <sz val="8"/>
            <rFont val="Tahoma"/>
            <family val="0"/>
          </rPr>
          <t>uday.gosain:</t>
        </r>
        <r>
          <rPr>
            <sz val="8"/>
            <rFont val="Tahoma"/>
            <family val="0"/>
          </rPr>
          <t xml:space="preserve">
Started 04-Nov-2007
</t>
        </r>
      </text>
    </comment>
    <comment ref="AX14" authorId="1">
      <text>
        <r>
          <rPr>
            <b/>
            <sz val="8"/>
            <rFont val="Tahoma"/>
            <family val="0"/>
          </rPr>
          <t>Uday Gosain:</t>
        </r>
        <r>
          <rPr>
            <sz val="8"/>
            <rFont val="Tahoma"/>
            <family val="0"/>
          </rPr>
          <t xml:space="preserve">
Need to know if this is to be given or not</t>
        </r>
      </text>
    </comment>
  </commentList>
</comments>
</file>

<file path=xl/sharedStrings.xml><?xml version="1.0" encoding="utf-8"?>
<sst xmlns="http://schemas.openxmlformats.org/spreadsheetml/2006/main" count="795" uniqueCount="482">
  <si>
    <t>INR</t>
  </si>
  <si>
    <t xml:space="preserve">Phone </t>
  </si>
  <si>
    <t>Conveyance</t>
  </si>
  <si>
    <t>Tenure (in months)</t>
  </si>
  <si>
    <t>Heads of Expenditure</t>
  </si>
  <si>
    <t>Total (in Rs)</t>
  </si>
  <si>
    <t>Stationery (includes RTI filing)</t>
  </si>
  <si>
    <t>Budget for the year July 2007 to June 2008</t>
  </si>
  <si>
    <t>USD @ 40</t>
  </si>
  <si>
    <t>EUR @ 54</t>
  </si>
  <si>
    <t>Misc Expenses</t>
  </si>
  <si>
    <t>Misc Expenses:
1. Holding Public Hearings
2. Awareness related movement. Not related to worker movement</t>
  </si>
  <si>
    <t>per month expense 
per worker 
(in Rs)</t>
  </si>
  <si>
    <t>Total</t>
  </si>
  <si>
    <t>No of Workers (Level 2)</t>
  </si>
  <si>
    <t>Salary (Level 1)</t>
  </si>
  <si>
    <t>Salary (Level 2)</t>
  </si>
  <si>
    <t>No of Workers (Level 1 - First Time Worker)</t>
  </si>
  <si>
    <t>Funds in USD/EUR</t>
  </si>
  <si>
    <t>Funds in INR</t>
  </si>
  <si>
    <t>Date Received Kaithi</t>
  </si>
  <si>
    <t>SNo</t>
  </si>
  <si>
    <t>Requested Amount</t>
  </si>
  <si>
    <t>Request Sent on</t>
  </si>
  <si>
    <t>Request Sent to</t>
  </si>
  <si>
    <t xml:space="preserve">Cheques Dispatched on </t>
  </si>
  <si>
    <t>Cheques Dispatched to</t>
  </si>
  <si>
    <t>Ritu Mehra</t>
  </si>
  <si>
    <t>Reimbursement</t>
  </si>
  <si>
    <t>Cheque No/Date</t>
  </si>
  <si>
    <t>Total For Month</t>
  </si>
  <si>
    <t>Cheques Received on</t>
  </si>
  <si>
    <t>Cheques Received by</t>
  </si>
  <si>
    <t>Months</t>
  </si>
  <si>
    <t>Total Paid (INR)</t>
  </si>
  <si>
    <t>Total Paid (USD)</t>
  </si>
  <si>
    <t>Workers</t>
  </si>
  <si>
    <t>Total Pending (INR)</t>
  </si>
  <si>
    <t>Total Pending (USD)</t>
  </si>
  <si>
    <t>Funds request from Kaithi</t>
  </si>
  <si>
    <t>Phone</t>
  </si>
  <si>
    <t>Paper work</t>
  </si>
  <si>
    <t>Travel</t>
  </si>
  <si>
    <t>Misc</t>
  </si>
  <si>
    <t>Revision History</t>
  </si>
  <si>
    <t>Version No</t>
  </si>
  <si>
    <t>Date</t>
  </si>
  <si>
    <t xml:space="preserve">Prepared by / Modified by </t>
  </si>
  <si>
    <t>Significant Changes</t>
  </si>
  <si>
    <t>1.1</t>
  </si>
  <si>
    <t>Uday Gosain</t>
  </si>
  <si>
    <t>Quality &amp; Tracking Processes</t>
  </si>
  <si>
    <t>Project Name: Asha Delhi 10% Project</t>
  </si>
  <si>
    <t>5, M-1 Street</t>
  </si>
  <si>
    <t>IIT Delhi, Hauz Khas</t>
  </si>
  <si>
    <t xml:space="preserve">New Delhi - 110 016, </t>
  </si>
  <si>
    <t>India</t>
  </si>
  <si>
    <t>Added budget</t>
  </si>
  <si>
    <t>Bank</t>
  </si>
  <si>
    <t>Branch</t>
  </si>
  <si>
    <t>Account No</t>
  </si>
  <si>
    <t>Financial Workbook</t>
  </si>
  <si>
    <t>Remarks</t>
  </si>
  <si>
    <t>Project Website</t>
  </si>
  <si>
    <t>Asha for Education, Delhi Chapter (Asha Delhi)</t>
  </si>
  <si>
    <t>1. Added other worksheets to make a workbook
2. Added approx expenses figures from Jul-07 to Sep-07 added</t>
  </si>
  <si>
    <t>Project Code: 678</t>
  </si>
  <si>
    <t>S No.</t>
  </si>
  <si>
    <t>Name</t>
  </si>
  <si>
    <t>Address</t>
  </si>
  <si>
    <t>Organization/Chapter</t>
  </si>
  <si>
    <t>Phone Nos</t>
  </si>
  <si>
    <t>Role in Project</t>
  </si>
  <si>
    <t>Rohini Muthuswami</t>
  </si>
  <si>
    <t>Asha Delhi</t>
  </si>
  <si>
    <t xml:space="preserve">M R Ravi </t>
  </si>
  <si>
    <t>Project Coordinator</t>
  </si>
  <si>
    <t>West &amp; South Delhi Coordinator</t>
  </si>
  <si>
    <t>South West Delhi Coordinator</t>
  </si>
  <si>
    <t>South West Delhi Worker</t>
  </si>
  <si>
    <t>West Delhi Coordinator</t>
  </si>
  <si>
    <t>Dhruva</t>
  </si>
  <si>
    <t>Theresa Giloi</t>
  </si>
  <si>
    <t>Saurabh Madan</t>
  </si>
  <si>
    <t>Asha Seattle</t>
  </si>
  <si>
    <t>Treasurar</t>
  </si>
  <si>
    <t>Meetings Coordinator</t>
  </si>
  <si>
    <t>#7174/D7 Vasant Kunj, New Delhi - 110070, India</t>
  </si>
  <si>
    <t>5, M1 Street, IIT Delhi, Hauz Khas, New Delhi 110 016, India</t>
  </si>
  <si>
    <t>Vallabh Bhai</t>
  </si>
  <si>
    <t>Finance and Cheques Dispatch</t>
  </si>
  <si>
    <t>Asha Kaithi</t>
  </si>
  <si>
    <t>1. Added worksheets: Kaithi Account Details and Stakeholder details</t>
  </si>
  <si>
    <t>email</t>
  </si>
  <si>
    <t>Amount</t>
  </si>
  <si>
    <t xml:space="preserve">Beneficiary/Recipient Information </t>
  </si>
  <si>
    <t>a.       Name: ASHA Trust</t>
  </si>
  <si>
    <t xml:space="preserve">b.      A/c number: S. B. Account No. SB-82562 </t>
  </si>
  <si>
    <t>c.       Beneficiary address: Village: Bhandahan Kala, Post, Kaithi, Varanasi-221116 (India), Phone No ; 91-542-2618201,2618301.9415256848</t>
  </si>
  <si>
    <t>d.      Notes – Asha Delhi, Delhi Govt., 10% Project</t>
  </si>
  <si>
    <t>a.      SWIFT #: ALLAINBBAVAR</t>
  </si>
  <si>
    <t>b.      International Sort/Routing number (not necessary if we have Swift #)</t>
  </si>
  <si>
    <t>c.      Bank's name: Allahabad Bank </t>
  </si>
  <si>
    <t>d.      Bank's address: Allahabad Bank, Nadesar Branch, Varanasi , Branch code No.  211112</t>
  </si>
  <si>
    <t>Intermediary Bank Information (not needed if this is going to Indian Bank directly. This is needed if the funds are going to American Express or a bank in US)</t>
  </si>
  <si>
    <t xml:space="preserve">a.      SWIFT #: </t>
  </si>
  <si>
    <t>b.      International Sort/Routing Number: 124071889  </t>
  </si>
  <si>
    <t>c.      Intermediary bank's a/c number: 00698977  </t>
  </si>
  <si>
    <t>d.      Bank's name: AMERICAN EXPRESS BANK LTD</t>
  </si>
  <si>
    <t>e.      Bank's address: AMERICAN EXPRESS PLAZA, Intl. Branch, White House, 119, Park Street, Kolkatta, India-700016</t>
  </si>
  <si>
    <t>Beneficiary's Bank information</t>
  </si>
  <si>
    <t>Check should be in the name of  “ASHA”</t>
  </si>
  <si>
    <t>And post (With a cover letter) to:</t>
  </si>
  <si>
    <t>“ASHA”</t>
  </si>
  <si>
    <t>C/O VALLABH</t>
  </si>
  <si>
    <t>Village: Bhandahan Kala,</t>
  </si>
  <si>
    <t>Post :Kaithi</t>
  </si>
  <si>
    <t>Varanasi-221116 (India)</t>
  </si>
  <si>
    <t>Phone No.: 91-542-2618201, 2618301, 9415256848</t>
  </si>
  <si>
    <t>Email: ashakashi@yahoo.com</t>
  </si>
  <si>
    <t>Wire Transfer</t>
  </si>
  <si>
    <t>Cheques Mailing</t>
  </si>
  <si>
    <t>Rajiv Sharma</t>
  </si>
  <si>
    <t>Arif Hussain</t>
  </si>
  <si>
    <t>Abid Khan</t>
  </si>
  <si>
    <t>Ram Asre</t>
  </si>
  <si>
    <t>Project Co-odination Mentor</t>
  </si>
  <si>
    <t>Project Coordinator (2005-2007)</t>
  </si>
  <si>
    <t>Parivartan</t>
  </si>
  <si>
    <t>Pardarshita</t>
  </si>
  <si>
    <t>c/o Uday Gosain, #7174/D7 Vasant Kunj, New Delhi - 110070, India</t>
  </si>
  <si>
    <t>Marina Giloi</t>
  </si>
  <si>
    <t xml:space="preserve">Vidyanand Rajpathak </t>
  </si>
  <si>
    <t>vidraj@microsoft.com</t>
  </si>
  <si>
    <t>rohinimuthuswami@gmail.com</t>
  </si>
  <si>
    <t>reetu722000@yahoo.co.in</t>
  </si>
  <si>
    <t>Rekha Rani</t>
  </si>
  <si>
    <t>ravimr@mech.iitd.ac.in</t>
  </si>
  <si>
    <t>saurabh.madan@gmail.com</t>
  </si>
  <si>
    <t>+91 9313042652</t>
  </si>
  <si>
    <t>+91 98685 54306</t>
  </si>
  <si>
    <t>+91-542-2618201, 2618301, 
+91 9415256848 (Cell)</t>
  </si>
  <si>
    <t>+91 11 2003 3988 (Cell)</t>
  </si>
  <si>
    <t>+91-98182 66471 (Cell)
+91 11 4214 7174 (Home)</t>
  </si>
  <si>
    <t>State Bank Of India</t>
  </si>
  <si>
    <t>Dilshad Garden</t>
  </si>
  <si>
    <t>Paridarshita</t>
  </si>
  <si>
    <t>Gyanodya nonformal Education for unpriviledged children</t>
  </si>
  <si>
    <t>Mahipalpur</t>
  </si>
  <si>
    <t>67-D,R-Block, Dilshad Garden,Delhi-110095</t>
  </si>
  <si>
    <t>Chander Kaur Bhawan, 73-B, Mahipalpur Village New Delhi-37</t>
  </si>
  <si>
    <t>313/83-A Tulsi Nagar, Inderlok, Delhi-35</t>
  </si>
  <si>
    <t xml:space="preserve">Asha Seattle </t>
  </si>
  <si>
    <t>Finance</t>
  </si>
  <si>
    <t>+91 98993 58835</t>
  </si>
  <si>
    <t>+91 9910349898</t>
  </si>
  <si>
    <t>+91 9212117151</t>
  </si>
  <si>
    <t>+91 9211437345</t>
  </si>
  <si>
    <t>berlin10s@hotmail.com</t>
  </si>
  <si>
    <t>rajiv_parivartan@yahoo.co.in</t>
  </si>
  <si>
    <t>dkitjb@gmail.com, dhruva.kumar@hcl.in</t>
  </si>
  <si>
    <t>Pranjal Vir</t>
  </si>
  <si>
    <t>+91-9871677433</t>
  </si>
  <si>
    <t xml:space="preserve">pranjal.vir@hotmail.com
</t>
  </si>
  <si>
    <t>Check Points</t>
  </si>
  <si>
    <t>Points Checked? (y/n)</t>
  </si>
  <si>
    <t>Standard first page.Title template used (whereever applicable)</t>
  </si>
  <si>
    <t>Section No is updated.</t>
  </si>
  <si>
    <t>Dates updated.</t>
  </si>
  <si>
    <t>Serial No updated.</t>
  </si>
  <si>
    <t>Status updated.</t>
  </si>
  <si>
    <t>Text/response is self explanatory.</t>
  </si>
  <si>
    <t>Bordering and colouring is appropriately done.</t>
  </si>
  <si>
    <t>The size is set to 75% (especially for Review xls).</t>
  </si>
  <si>
    <t>If scrolling is needed to read the xls ensure the Window Panes are appropriately Freezed. (Example in the 'Doc Preparation' worksheet in this TQC, select Col A, Row 3 -&gt; from Menu: Window-&gt;Un/Freeze Pane)</t>
  </si>
  <si>
    <t>While saving the xls make that the Cursor is at Column A, Row 1, for ALL Worksheets (This makes the Worksheet easier and neater to view).</t>
  </si>
  <si>
    <t>If there are multiple worksheets: Final save should be on the first sheet.
If a worksheet other than the first is relevant, then Final save should be on this sheet.</t>
  </si>
  <si>
    <t>Filters set appropriately</t>
  </si>
  <si>
    <t>Similar colouring scheme used across worksheets</t>
  </si>
  <si>
    <t>Hyperlinks to relevant pages added for ease of browsing. "Back to Summary/Index" kind of should be added at the top left corner and windows should be frozen such that "Back to Summary/Index" should always be visible. (As in this xls)</t>
  </si>
  <si>
    <t>All hyperlinks should be checked</t>
  </si>
  <si>
    <t>Keep Row1 and Coloumn 1 empty. Gives a better view</t>
  </si>
  <si>
    <t>Proper boders used. It is advisable not to use thick bodering in a table as any additions makes the whole table go out of sync</t>
  </si>
  <si>
    <t>Colouring used in all shading tables should be consistent.</t>
  </si>
  <si>
    <t>Macros should be properly validated and checked</t>
  </si>
  <si>
    <t>Formulas should be checked for null reference and divide-by-zero erors</t>
  </si>
  <si>
    <t>Graphs if used should have proper source data. This should be properly validated</t>
  </si>
  <si>
    <t>Stakeholder Details</t>
  </si>
  <si>
    <t>Proposed Expenditure</t>
  </si>
  <si>
    <t>Fundings Received</t>
  </si>
  <si>
    <t>Reimbursement Breakup</t>
  </si>
  <si>
    <t>Salaries Details</t>
  </si>
  <si>
    <t>Cheques Dispatch</t>
  </si>
  <si>
    <t>Kaithi Account Details</t>
  </si>
  <si>
    <t>xls Preparation Guidelines</t>
  </si>
  <si>
    <t>Worksheet</t>
  </si>
  <si>
    <t>Back to Control Panel</t>
  </si>
  <si>
    <t>Transfer Remarks</t>
  </si>
  <si>
    <t>Punjab National Bank</t>
  </si>
  <si>
    <t>Nangloi</t>
  </si>
  <si>
    <t>adarsh_scb@yahoo.com</t>
  </si>
  <si>
    <t>Netaji Subhash Foundation</t>
  </si>
  <si>
    <t>D1/30, Kunwar Singh Nagar, Nangloi, New Delhi - 110 041</t>
  </si>
  <si>
    <t>Anil Sangwan</t>
  </si>
  <si>
    <t>+91 99105 28740</t>
  </si>
  <si>
    <t>Prakash Kumar</t>
  </si>
  <si>
    <t>F221 New Seemapuri, Delhi - 110 095</t>
  </si>
  <si>
    <t>Village: Bhandahan Kala, Post :Kaithi
Varanasi-221116 (India)</t>
  </si>
  <si>
    <t>newsandesh@gmail.com</t>
  </si>
  <si>
    <t>Updated Stakeholder details and filled up finances for Jul to Sep 07</t>
  </si>
  <si>
    <t>1. Reviewed and updated sheets 
2. Reimbursement details updated for Jul-Sep-07after taking updates from all workers on phone.</t>
  </si>
  <si>
    <t>NOTE:</t>
  </si>
  <si>
    <t>North East Delhi Coordinator/Overall Project Coordinator</t>
  </si>
  <si>
    <t>3073000101216941</t>
  </si>
  <si>
    <t>No of Workers (Level 0 - Novice Workers)</t>
  </si>
  <si>
    <t>Salary (Level 0)</t>
  </si>
  <si>
    <t>Funds Received</t>
  </si>
  <si>
    <t>Funds Disbursed</t>
  </si>
  <si>
    <t>Funds Remaining</t>
  </si>
  <si>
    <t>Head</t>
  </si>
  <si>
    <t>Salary Aug-07</t>
  </si>
  <si>
    <t>Salary Jul-07</t>
  </si>
  <si>
    <t>Salary Sep-07</t>
  </si>
  <si>
    <t>Salary Oct-07</t>
  </si>
  <si>
    <t>Salary Nov-07</t>
  </si>
  <si>
    <t>Salary Dec-07</t>
  </si>
  <si>
    <t>Salary Jan-08</t>
  </si>
  <si>
    <t>Salary Feb-08</t>
  </si>
  <si>
    <t>Salary Apr-08</t>
  </si>
  <si>
    <t>Salary Mar-08</t>
  </si>
  <si>
    <t>Salary May-08</t>
  </si>
  <si>
    <t>Salary Jun-08</t>
  </si>
  <si>
    <t xml:space="preserve">Head </t>
  </si>
  <si>
    <t>Miscellaneous Expenses</t>
  </si>
  <si>
    <t>Funds Tracking Sheet</t>
  </si>
  <si>
    <t>4405, B-5 &amp; 6, Vasant Kunj, New Delhi -110070</t>
  </si>
  <si>
    <t xml:space="preserve">Previous Proposed Expenditure List </t>
  </si>
  <si>
    <t>1. Funds Tracking Sheet added 
2. Previous proposed expenditure list 
3. Note revised in Reimbursement Breakup</t>
  </si>
  <si>
    <t>Total Workers</t>
  </si>
  <si>
    <t>TRAVEL LOG SAMPLE SHEET</t>
  </si>
  <si>
    <t>S No</t>
  </si>
  <si>
    <t xml:space="preserve">From </t>
  </si>
  <si>
    <t xml:space="preserve">To </t>
  </si>
  <si>
    <t>Mode / K.M.</t>
  </si>
  <si>
    <t>Charge</t>
  </si>
  <si>
    <t>1. Travel Log Sample Sheet added
2. Proposed expenditure list corrected
3. Misc Expenses removed from Reimbursement Breakup</t>
  </si>
  <si>
    <t>TOTAL</t>
  </si>
  <si>
    <t>rekha.parivartan@gmail.com</t>
  </si>
  <si>
    <t>7303, 259th Place NE, Redmond, WA 98053, USA</t>
  </si>
  <si>
    <t>001 425 836 8462</t>
  </si>
  <si>
    <t>ashakashi@yahoo.com</t>
  </si>
  <si>
    <t xml:space="preserve">1. Details about salary request for Jul, Aug, Sep updated
2. Details about funds from Seattle in Kaithi added </t>
  </si>
  <si>
    <t xml:space="preserve">1. Expenditure details for Oct updated
</t>
  </si>
  <si>
    <t xml:space="preserve">1. Details for payments made to volunteers added
</t>
  </si>
  <si>
    <t>N/A</t>
  </si>
  <si>
    <t>Najirul Islam</t>
  </si>
  <si>
    <t xml:space="preserve">1. Details of November salary details
</t>
  </si>
  <si>
    <t>State Bank Indore</t>
  </si>
  <si>
    <t xml:space="preserve">1. Details of December salary details
</t>
  </si>
  <si>
    <t>Draft in Jan</t>
  </si>
  <si>
    <t>Honorarium</t>
  </si>
  <si>
    <t>First Time Honorarium Request Amounts</t>
  </si>
  <si>
    <t>Stationary</t>
  </si>
  <si>
    <t>Misc &lt; Rs 200</t>
  </si>
  <si>
    <t>Telephone/ Internet / Fax</t>
  </si>
  <si>
    <t>Printing / Photocopy</t>
  </si>
  <si>
    <t xml:space="preserve">Separate vouchers have to be filled per supervisor under the heads given below. </t>
  </si>
  <si>
    <t>Purchase of Registers, pen, stapler, cello tape, A4 side paper, etc</t>
  </si>
  <si>
    <t xml:space="preserve">Printing/Photocopy: </t>
  </si>
  <si>
    <t>Any typing done from outside, scanning, photocopy, print-outs.</t>
  </si>
  <si>
    <t>Telephone:</t>
  </si>
  <si>
    <t>The heads should match the heads as maintained in Kaithi by Vallabh Bhai</t>
  </si>
  <si>
    <t xml:space="preserve">Purchase of Sweets, etc for children </t>
  </si>
  <si>
    <t>For any functions held.</t>
  </si>
  <si>
    <t>Events (only when required)</t>
  </si>
  <si>
    <t xml:space="preserve"> Includes bills for Internet usage, Fax, Recharge vouchers, Bill payment. </t>
  </si>
  <si>
    <t>NOTE</t>
  </si>
  <si>
    <t>The total amounts have to necessarily match the amounts sent to vallabh bhai for final salary.</t>
  </si>
  <si>
    <t>Misc (cannot be &gt; Rs200 )</t>
  </si>
  <si>
    <t>1. Reimbursements have to be given/claimed for only those items for which bills are available.</t>
  </si>
  <si>
    <t>2. Travel is on actuals but a detailed travel log is to be maintained.</t>
  </si>
  <si>
    <t>3. Expenses on own vehicle can be claimed by producing fuel bills. Kms travelled is to be mentioned.</t>
  </si>
  <si>
    <t>[Updated: 27-Apr-2008] 
PLEASE REFER Voucher Filling Guidelines before filling up this sheet</t>
  </si>
  <si>
    <t>IMP: In the bill which is sent with the voucher please mention private and official phone calls separately.</t>
  </si>
  <si>
    <t>Amount to be claimed should be highlighted. Eg: Total Bill: 2145, Personal: 1045, Claim: 1145.</t>
  </si>
  <si>
    <t>The total of each voucher should contain only round figures. Rs 171.40 -&gt; Rs 171 &amp; Rs 171.60 -&gt; Rs172</t>
  </si>
  <si>
    <t>Back to Reimbursement Breakup Worksheet</t>
  </si>
  <si>
    <t>Voucher Filling Guidelines</t>
  </si>
  <si>
    <t>Travel Log Sample Sheet</t>
  </si>
  <si>
    <t xml:space="preserve">1. Updated the Reimbursements Breakup sheet with the correct financial heads for the vouchers.
2. Added Vouchers Filling Guidelines.
</t>
  </si>
  <si>
    <t>Planning Budget for the year July 2008 to June 2009</t>
  </si>
  <si>
    <t>Honorarium (Level 0)</t>
  </si>
  <si>
    <t>Honorarium (Level 1)</t>
  </si>
  <si>
    <t>Honorarium (Level 2)</t>
  </si>
  <si>
    <t>Event+Misc</t>
  </si>
  <si>
    <t>D-88, Vasant Kunj Enclave, Behind ISIC Hospital, New Delhi-70</t>
  </si>
  <si>
    <t>+91 92508 23272</t>
  </si>
  <si>
    <t>Bank of Baroda</t>
  </si>
  <si>
    <t>Vasant Lok, Vasant Vihar</t>
  </si>
  <si>
    <t>10530100005342</t>
  </si>
  <si>
    <t>Parwati Barthwal</t>
  </si>
  <si>
    <t>Old Project Coordinator</t>
  </si>
  <si>
    <t>Now funds are transferred from Kaithi to Rohini's account - as an impressed</t>
  </si>
  <si>
    <t>Domestic - Train</t>
  </si>
  <si>
    <t>Refreshment</t>
  </si>
  <si>
    <t>Repair &amp; Maintenance</t>
  </si>
  <si>
    <t>Training Equipment</t>
  </si>
  <si>
    <t>Teaching Aid</t>
  </si>
  <si>
    <t>Play Material</t>
  </si>
  <si>
    <t>Postage</t>
  </si>
  <si>
    <t>Fee</t>
  </si>
  <si>
    <t>Electircity</t>
  </si>
  <si>
    <t>Company, Diesel expenses for Generator</t>
  </si>
  <si>
    <t>Mid-day Meal</t>
  </si>
  <si>
    <t>Snacks and Tea etc for small amount</t>
  </si>
  <si>
    <t>No of Workers (Level 2 - First Time Worker)</t>
  </si>
  <si>
    <t>No of Workers (Level 3)</t>
  </si>
  <si>
    <t>Honorarium (Level 3)</t>
  </si>
  <si>
    <t>1. Updated Reimbursement Details.
2. Some details are still missing</t>
  </si>
  <si>
    <t>1. Updated Funding Received from US.
2. Some details are still missing</t>
  </si>
  <si>
    <t>1. Added more coloumns in the Reimbursement Breakup Sheet
2. Updated figures given by Ritu. Rekha's are not correct.</t>
  </si>
  <si>
    <t>Fixed Amount. Narrantion should be: "Honorarium for the month of April for working on education awareness project run by Asha at Delhi @ Rs 8500 per month"</t>
  </si>
  <si>
    <t>Conf0065364823</t>
  </si>
  <si>
    <t>ICICI Online. 16-Jun</t>
  </si>
  <si>
    <t>Holiday</t>
  </si>
  <si>
    <t>State Bank Of India,
ICICI Bank</t>
  </si>
  <si>
    <t>Dilshad Garden, Jorbagh</t>
  </si>
  <si>
    <t>10172546118, 028601504494</t>
  </si>
  <si>
    <t>Conf0065844010</t>
  </si>
  <si>
    <t>ICICI Online. 21-Jun</t>
  </si>
  <si>
    <t>ICICI 741294</t>
  </si>
  <si>
    <t>Self Cheque. 21-Jun</t>
  </si>
  <si>
    <t>ICICI 741295</t>
  </si>
  <si>
    <t>1. Completed Reimbursements for Rekha, Ritu, Prakash &amp; Parvati.
2. Payments made to all. 3. Ritu's vouchers to be checked.</t>
  </si>
  <si>
    <t>Connaught Place</t>
  </si>
  <si>
    <t>uday_gosain@yahoo.com; 
uday.gosain@globallogic.com</t>
  </si>
  <si>
    <t>Computer repairs</t>
  </si>
  <si>
    <t>Courier, Parcel, Revenue Stamps, etc</t>
  </si>
  <si>
    <t>Updated: 22-Jun-2008</t>
  </si>
  <si>
    <t>School Fee, RTI Fee - Postal order counterf foil, Draft copy, Cash Deposited for RTI, RTI Fee counterfoil from dept</t>
  </si>
  <si>
    <t>Local travel, Pertol, Diesel, Auto, Bus</t>
  </si>
  <si>
    <t>Refreshments</t>
  </si>
  <si>
    <t>ICICI 741296/06-Jul</t>
  </si>
  <si>
    <t>ICICI 741297/06-Jul</t>
  </si>
  <si>
    <t>Description</t>
  </si>
  <si>
    <t> CASH PAID:PRAKASH KUMAR</t>
  </si>
  <si>
    <t> CASH PAID:PARWATI BARTHWAL</t>
  </si>
  <si>
    <t> INF/000005712639/Asha Prakash JunRH/0</t>
  </si>
  <si>
    <t> INF/000005712287/Asha Parwati JunRH/0</t>
  </si>
  <si>
    <t xml:space="preserve">Sr No. </t>
  </si>
  <si>
    <t>Value</t>
  </si>
  <si>
    <t>Transaction</t>
  </si>
  <si>
    <t>Cheque No.</t>
  </si>
  <si>
    <t>Withdrawals</t>
  </si>
  <si>
    <t>Deposit</t>
  </si>
  <si>
    <t>Available Balance</t>
  </si>
  <si>
    <t>21/06/2008</t>
  </si>
  <si>
    <t> INF/000005616893/Prakash AprRH MayRH Chq 7/0</t>
  </si>
  <si>
    <t> 24,118.00</t>
  </si>
  <si>
    <t> 58,828.62</t>
  </si>
  <si>
    <t> CASH PAID:SELF</t>
  </si>
  <si>
    <t>  741294</t>
  </si>
  <si>
    <t> 45,513.62</t>
  </si>
  <si>
    <t>  741295</t>
  </si>
  <si>
    <t> 21,395.62</t>
  </si>
  <si>
    <t> INF/000005674341/Asha Parvati AprRH MayRH/0</t>
  </si>
  <si>
    <t> 13,315.00</t>
  </si>
  <si>
    <t> 29,577.38</t>
  </si>
  <si>
    <t> 6,420.00</t>
  </si>
  <si>
    <t> 56,504.38</t>
  </si>
  <si>
    <t> 11,868.00</t>
  </si>
  <si>
    <t> 68,372.38</t>
  </si>
  <si>
    <t>  741297</t>
  </si>
  <si>
    <t> 61,952.38</t>
  </si>
  <si>
    <t>  741296</t>
  </si>
  <si>
    <t> 50,084.38</t>
  </si>
  <si>
    <t>13/06/2008</t>
  </si>
  <si>
    <t> BY CLEARING 67369 ALB</t>
  </si>
  <si>
    <t> 80,000.00</t>
  </si>
  <si>
    <t>16/06/2008</t>
  </si>
  <si>
    <t> BIL/000065364823/Asha FebR MarRH MayR/30055003243</t>
  </si>
  <si>
    <t> 59,462.00</t>
  </si>
  <si>
    <t> BIL/000065844010/Asha MarRH AprRH May/10172546118</t>
  </si>
  <si>
    <t> 26,669.00</t>
  </si>
  <si>
    <t> 2,551.00</t>
  </si>
  <si>
    <t>24/06/2008</t>
  </si>
  <si>
    <t> BY CLEARING 67375 ALB</t>
  </si>
  <si>
    <t> 82,551.00</t>
  </si>
  <si>
    <t> 69,236.00</t>
  </si>
  <si>
    <t> 62,816.00</t>
  </si>
  <si>
    <t> 50,948.00</t>
  </si>
  <si>
    <t>Transactions in Uday Gosain Account No: 0031 05 004878 (Current Account)</t>
  </si>
  <si>
    <t>Transactions in Uday Gosain Account No: 0031 01 515140 (Savings Account)</t>
  </si>
  <si>
    <t>Paid from Savings A/c</t>
  </si>
  <si>
    <t> BIL/000067846440/Asha Rekha JunRH/30055003243</t>
  </si>
  <si>
    <t> 40,479.00</t>
  </si>
  <si>
    <t>Conf000067846440</t>
  </si>
  <si>
    <t>ICICI online. 09-Jul</t>
  </si>
  <si>
    <t xml:space="preserve">The transactions for Prakash Kunar and Parwati Bharatwal are being done through the </t>
  </si>
  <si>
    <t>Savings A/c as the branch in which they have their accounts do not support Electronic Funds Transfer</t>
  </si>
  <si>
    <t>For Rekha Koli and Ritu Mehra</t>
  </si>
  <si>
    <t>Conf000068522503</t>
  </si>
  <si>
    <t>ICICI online. 16-Jul</t>
  </si>
  <si>
    <t>1. Completed Jun-08 Reimbursements for all workers</t>
  </si>
  <si>
    <t>From</t>
  </si>
  <si>
    <t>To</t>
  </si>
  <si>
    <t>Transfer from Allahabad bank</t>
  </si>
  <si>
    <t>By</t>
  </si>
  <si>
    <t>Fargo Wells. Wire transfer</t>
  </si>
  <si>
    <t>INR 80,000</t>
  </si>
  <si>
    <t xml:space="preserve">BY CLEARING 67375 ALB </t>
  </si>
  <si>
    <t xml:space="preserve">BY CLEARING 67369 ALB </t>
  </si>
  <si>
    <t xml:space="preserve">Uday's A/c 003105004878 </t>
  </si>
  <si>
    <t xml:space="preserve">Asha Kaithi SB-82562 </t>
  </si>
  <si>
    <t>Disclosure to be sent.</t>
  </si>
  <si>
    <t xml:space="preserve">Disclosure form sent on 05-Nov-07 by </t>
  </si>
  <si>
    <t>USD @ 42.88. Oanda 16-Jul-08</t>
  </si>
  <si>
    <t>EUR @ 68 Oanda</t>
  </si>
  <si>
    <t>Funds Remaining from 2007-08</t>
  </si>
  <si>
    <t>Required</t>
  </si>
  <si>
    <t>Salaries (INR)</t>
  </si>
  <si>
    <t>1. Updated the proposed expenditure for 2008-09, for sending to Marina/ Theresa</t>
  </si>
  <si>
    <t>16/07/2008</t>
  </si>
  <si>
    <t> BIL/000068522503/Asha Ritu JunRH/10172546118</t>
  </si>
  <si>
    <t> 30,076.00</t>
  </si>
  <si>
    <t>Delhi 10% Project( Volunteers Support)</t>
  </si>
  <si>
    <t>Recieving</t>
  </si>
  <si>
    <t>Payment</t>
  </si>
  <si>
    <t>Cheque No</t>
  </si>
  <si>
    <t xml:space="preserve">Name </t>
  </si>
  <si>
    <t>15/10/07</t>
  </si>
  <si>
    <t>Asha Seatle</t>
  </si>
  <si>
    <t>18/10/07</t>
  </si>
  <si>
    <t>Ch 56906</t>
  </si>
  <si>
    <t>Check issued to Prakash Kumar for Honorarium</t>
  </si>
  <si>
    <t>26/5/08</t>
  </si>
  <si>
    <t>19/10/07</t>
  </si>
  <si>
    <t>Ch 56910</t>
  </si>
  <si>
    <t>Check issued to Anil Sangwan For Honorarium</t>
  </si>
  <si>
    <t>22/10/07</t>
  </si>
  <si>
    <t>Ch 56909</t>
  </si>
  <si>
    <t>Check issued to Rekha Rani for Honorarium</t>
  </si>
  <si>
    <t>Ch 56908</t>
  </si>
  <si>
    <t>Check issued to Ritu Mehra for Honorarium</t>
  </si>
  <si>
    <t>Ch 56924</t>
  </si>
  <si>
    <t>13/11/07</t>
  </si>
  <si>
    <t>Ch 56922</t>
  </si>
  <si>
    <t>Ch 56923</t>
  </si>
  <si>
    <t>16/11/07</t>
  </si>
  <si>
    <t>Ch 56925</t>
  </si>
  <si>
    <t>27/12/07</t>
  </si>
  <si>
    <t>Ch 59217</t>
  </si>
  <si>
    <t>28/12/07</t>
  </si>
  <si>
    <t>Ch 59219</t>
  </si>
  <si>
    <t>Ch 59218</t>
  </si>
  <si>
    <t xml:space="preserve">DD 359757 </t>
  </si>
  <si>
    <t>DD issued to Nazirul Hasan for Honorarium</t>
  </si>
  <si>
    <t>Bank Charges for making Draft</t>
  </si>
  <si>
    <t>Ch 61757</t>
  </si>
  <si>
    <t>Ch 61759</t>
  </si>
  <si>
    <t>Ch 61758</t>
  </si>
  <si>
    <t>Check paid to Parwati Barthwal for Delhi Project</t>
  </si>
  <si>
    <t>Check paid to Ritu Mehra for Delhi Project</t>
  </si>
  <si>
    <t>Check paid to Prakash Kumar for Delhi Project</t>
  </si>
  <si>
    <t>Check paid to Rekha Rani for Delhi Project</t>
  </si>
  <si>
    <t>28/3/08</t>
  </si>
  <si>
    <t xml:space="preserve">Check issued to Rohini </t>
  </si>
  <si>
    <t>13/6/08</t>
  </si>
  <si>
    <t>Check issued to Uday for Delhi Project</t>
  </si>
  <si>
    <t>24/6/08</t>
  </si>
  <si>
    <t>29/7/08</t>
  </si>
  <si>
    <t>TOTAL Recieved :-</t>
  </si>
  <si>
    <t>Total Transferd:-</t>
  </si>
  <si>
    <t>BALANCE:-</t>
  </si>
  <si>
    <t>Updated on 30th  July 08</t>
  </si>
  <si>
    <t>Vallabh</t>
  </si>
  <si>
    <t>2.0</t>
  </si>
  <si>
    <t>Version No.: 2.0</t>
  </si>
  <si>
    <t>Date: 04-Aug-08</t>
  </si>
  <si>
    <t>Computer Purchase by Uday and Dr Ravi</t>
  </si>
  <si>
    <t>Amount (INR)</t>
  </si>
  <si>
    <t>1. Added funds tracking sheet from Vallabh-bhai
2. Added Computer Purchase bill. This amount to be paid to Dr Ravi and Uday in 2008-09
3. Closing this workbook moving over to 2008-09, taking over relevant sheets from this workbook.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</si>
</sst>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h:mm:ss\ AM/PM"/>
    <numFmt numFmtId="178" formatCode="[$-409]dddd\,\ mmmm\ dd\,\ yyyy"/>
    <numFmt numFmtId="179" formatCode="[$-409]d\-mmm\-yyyy;@"/>
    <numFmt numFmtId="180" formatCode="0.0000E+00"/>
    <numFmt numFmtId="181" formatCode="0.00000E+00"/>
    <numFmt numFmtId="182" formatCode="0.000000E+00"/>
    <numFmt numFmtId="183" formatCode="0.0000000E+00"/>
    <numFmt numFmtId="184" formatCode="0.00000000E+00"/>
    <numFmt numFmtId="185" formatCode="[$INR]\ #,##0_);[Red]\([$INR]\ #,##0\)"/>
    <numFmt numFmtId="186" formatCode="mmm/yyyy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b/>
      <sz val="20"/>
      <name val="Arial Bold"/>
      <family val="0"/>
    </font>
    <font>
      <sz val="10"/>
      <name val="Times New Roman"/>
      <family val="1"/>
    </font>
    <font>
      <b/>
      <sz val="10"/>
      <name val="Arial Bold"/>
      <family val="0"/>
    </font>
    <font>
      <sz val="8"/>
      <name val="Arial"/>
      <family val="2"/>
    </font>
    <font>
      <b/>
      <sz val="12"/>
      <name val="Arial Bold"/>
      <family val="0"/>
    </font>
    <font>
      <sz val="12"/>
      <name val="Arial"/>
      <family val="0"/>
    </font>
    <font>
      <b/>
      <sz val="10"/>
      <color indexed="9"/>
      <name val="Arial Bold"/>
      <family val="0"/>
    </font>
    <font>
      <sz val="9"/>
      <name val="Arial"/>
      <family val="2"/>
    </font>
    <font>
      <b/>
      <sz val="22"/>
      <name val="Arial Bold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9"/>
      <color indexed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9.5"/>
      <color indexed="57"/>
      <name val="Arial"/>
      <family val="2"/>
    </font>
    <font>
      <sz val="9.5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6"/>
      <color indexed="61"/>
      <name val="Arial"/>
      <family val="0"/>
    </font>
    <font>
      <sz val="9"/>
      <color indexed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43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2" borderId="9" xfId="0" applyFill="1" applyBorder="1" applyAlignment="1">
      <alignment/>
    </xf>
    <xf numFmtId="43" fontId="0" fillId="2" borderId="9" xfId="15" applyFill="1" applyBorder="1" applyAlignment="1">
      <alignment horizontal="right"/>
    </xf>
    <xf numFmtId="43" fontId="0" fillId="2" borderId="9" xfId="15" applyFill="1" applyBorder="1" applyAlignment="1">
      <alignment/>
    </xf>
    <xf numFmtId="0" fontId="0" fillId="2" borderId="9" xfId="0" applyFont="1" applyFill="1" applyBorder="1" applyAlignment="1">
      <alignment horizontal="left"/>
    </xf>
    <xf numFmtId="43" fontId="0" fillId="2" borderId="9" xfId="15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wrapText="1"/>
    </xf>
    <xf numFmtId="0" fontId="0" fillId="0" borderId="0" xfId="0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10" fillId="6" borderId="0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2" fillId="7" borderId="10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 quotePrefix="1">
      <alignment horizontal="center" vertical="top" wrapText="1"/>
    </xf>
    <xf numFmtId="0" fontId="0" fillId="6" borderId="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7" fontId="0" fillId="8" borderId="9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6" borderId="0" xfId="2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 quotePrefix="1">
      <alignment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2" borderId="9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9" xfId="2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" fillId="0" borderId="9" xfId="20" applyBorder="1" applyAlignment="1">
      <alignment wrapText="1"/>
    </xf>
    <xf numFmtId="0" fontId="1" fillId="2" borderId="12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0" borderId="9" xfId="20" applyFont="1" applyFill="1" applyBorder="1" applyAlignment="1">
      <alignment wrapText="1"/>
    </xf>
    <xf numFmtId="0" fontId="1" fillId="8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/>
    </xf>
    <xf numFmtId="0" fontId="2" fillId="0" borderId="9" xfId="2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9" xfId="20" applyBorder="1" applyAlignment="1">
      <alignment/>
    </xf>
    <xf numFmtId="0" fontId="2" fillId="0" borderId="0" xfId="20" applyAlignment="1">
      <alignment/>
    </xf>
    <xf numFmtId="0" fontId="2" fillId="0" borderId="0" xfId="20" applyFont="1" applyAlignment="1">
      <alignment wrapText="1"/>
    </xf>
    <xf numFmtId="184" fontId="0" fillId="0" borderId="9" xfId="0" applyNumberFormat="1" applyBorder="1" applyAlignment="1" quotePrefix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 quotePrefix="1">
      <alignment wrapText="1"/>
    </xf>
    <xf numFmtId="0" fontId="17" fillId="0" borderId="9" xfId="20" applyFont="1" applyFill="1" applyBorder="1" applyAlignment="1">
      <alignment wrapText="1"/>
    </xf>
    <xf numFmtId="3" fontId="0" fillId="2" borderId="9" xfId="0" applyNumberFormat="1" applyFont="1" applyFill="1" applyBorder="1" applyAlignment="1">
      <alignment horizontal="right" wrapText="1"/>
    </xf>
    <xf numFmtId="0" fontId="18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8" fillId="0" borderId="9" xfId="0" applyFont="1" applyFill="1" applyBorder="1" applyAlignment="1">
      <alignment/>
    </xf>
    <xf numFmtId="0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3" fillId="6" borderId="13" xfId="0" applyFont="1" applyFill="1" applyBorder="1" applyAlignment="1" quotePrefix="1">
      <alignment horizontal="center" vertical="top" wrapText="1"/>
    </xf>
    <xf numFmtId="0" fontId="13" fillId="6" borderId="14" xfId="0" applyFont="1" applyFill="1" applyBorder="1" applyAlignment="1" quotePrefix="1">
      <alignment horizontal="center" vertical="top" wrapText="1"/>
    </xf>
    <xf numFmtId="0" fontId="1" fillId="0" borderId="0" xfId="0" applyFont="1" applyAlignment="1">
      <alignment horizontal="center"/>
    </xf>
    <xf numFmtId="0" fontId="13" fillId="2" borderId="9" xfId="0" applyFont="1" applyFill="1" applyBorder="1" applyAlignment="1">
      <alignment/>
    </xf>
    <xf numFmtId="0" fontId="13" fillId="2" borderId="9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9" xfId="0" applyFill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9" xfId="0" applyNumberFormat="1" applyBorder="1" applyAlignment="1">
      <alignment/>
    </xf>
    <xf numFmtId="0" fontId="0" fillId="5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9" xfId="0" applyFont="1" applyBorder="1" applyAlignment="1">
      <alignment/>
    </xf>
    <xf numFmtId="0" fontId="18" fillId="0" borderId="9" xfId="0" applyFont="1" applyBorder="1" applyAlignment="1">
      <alignment/>
    </xf>
    <xf numFmtId="0" fontId="13" fillId="0" borderId="9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3" fillId="9" borderId="8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1" fillId="9" borderId="9" xfId="0" applyFont="1" applyFill="1" applyBorder="1" applyAlignment="1">
      <alignment/>
    </xf>
    <xf numFmtId="0" fontId="1" fillId="9" borderId="9" xfId="0" applyFont="1" applyFill="1" applyBorder="1" applyAlignment="1">
      <alignment horizontal="right" wrapText="1"/>
    </xf>
    <xf numFmtId="0" fontId="0" fillId="9" borderId="4" xfId="0" applyFill="1" applyBorder="1" applyAlignment="1">
      <alignment/>
    </xf>
    <xf numFmtId="0" fontId="0" fillId="9" borderId="9" xfId="0" applyFont="1" applyFill="1" applyBorder="1" applyAlignment="1">
      <alignment/>
    </xf>
    <xf numFmtId="3" fontId="0" fillId="9" borderId="9" xfId="0" applyNumberFormat="1" applyFont="1" applyFill="1" applyBorder="1" applyAlignment="1">
      <alignment horizontal="right" wrapText="1"/>
    </xf>
    <xf numFmtId="43" fontId="0" fillId="9" borderId="9" xfId="15" applyFill="1" applyBorder="1" applyAlignment="1">
      <alignment/>
    </xf>
    <xf numFmtId="0" fontId="0" fillId="9" borderId="9" xfId="0" applyFill="1" applyBorder="1" applyAlignment="1">
      <alignment/>
    </xf>
    <xf numFmtId="43" fontId="0" fillId="9" borderId="9" xfId="15" applyFill="1" applyBorder="1" applyAlignment="1">
      <alignment horizontal="right"/>
    </xf>
    <xf numFmtId="0" fontId="0" fillId="9" borderId="9" xfId="0" applyFont="1" applyFill="1" applyBorder="1" applyAlignment="1">
      <alignment horizontal="left"/>
    </xf>
    <xf numFmtId="43" fontId="0" fillId="9" borderId="9" xfId="15" applyFont="1" applyFill="1" applyBorder="1" applyAlignment="1">
      <alignment horizontal="right"/>
    </xf>
    <xf numFmtId="0" fontId="1" fillId="9" borderId="9" xfId="0" applyFont="1" applyFill="1" applyBorder="1" applyAlignment="1">
      <alignment horizontal="left"/>
    </xf>
    <xf numFmtId="0" fontId="0" fillId="9" borderId="0" xfId="0" applyFill="1" applyBorder="1" applyAlignment="1">
      <alignment/>
    </xf>
    <xf numFmtId="43" fontId="0" fillId="9" borderId="0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0" borderId="0" xfId="0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9" xfId="0" applyFont="1" applyBorder="1" applyAlignment="1">
      <alignment/>
    </xf>
    <xf numFmtId="0" fontId="0" fillId="10" borderId="0" xfId="0" applyFill="1" applyAlignment="1">
      <alignment/>
    </xf>
    <xf numFmtId="0" fontId="0" fillId="10" borderId="9" xfId="0" applyFill="1" applyBorder="1" applyAlignment="1">
      <alignment/>
    </xf>
    <xf numFmtId="0" fontId="1" fillId="10" borderId="9" xfId="0" applyFont="1" applyFill="1" applyBorder="1" applyAlignment="1">
      <alignment/>
    </xf>
    <xf numFmtId="15" fontId="0" fillId="10" borderId="9" xfId="0" applyNumberFormat="1" applyFill="1" applyBorder="1" applyAlignment="1">
      <alignment/>
    </xf>
    <xf numFmtId="0" fontId="4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0" fillId="4" borderId="9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21" fillId="11" borderId="9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right" vertical="top" wrapText="1"/>
    </xf>
    <xf numFmtId="4" fontId="13" fillId="6" borderId="9" xfId="0" applyNumberFormat="1" applyFont="1" applyFill="1" applyBorder="1" applyAlignment="1">
      <alignment horizontal="right" vertical="top" wrapText="1"/>
    </xf>
    <xf numFmtId="14" fontId="13" fillId="6" borderId="9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/>
    </xf>
    <xf numFmtId="0" fontId="1" fillId="8" borderId="9" xfId="0" applyFont="1" applyFill="1" applyBorder="1" applyAlignment="1">
      <alignment wrapText="1"/>
    </xf>
    <xf numFmtId="0" fontId="2" fillId="0" borderId="0" xfId="20" applyAlignment="1">
      <alignment wrapText="1"/>
    </xf>
    <xf numFmtId="6" fontId="0" fillId="0" borderId="9" xfId="0" applyNumberFormat="1" applyBorder="1" applyAlignment="1">
      <alignment wrapText="1"/>
    </xf>
    <xf numFmtId="185" fontId="0" fillId="0" borderId="9" xfId="0" applyNumberFormat="1" applyBorder="1" applyAlignment="1">
      <alignment wrapText="1"/>
    </xf>
    <xf numFmtId="15" fontId="0" fillId="0" borderId="9" xfId="0" applyNumberFormat="1" applyBorder="1" applyAlignment="1">
      <alignment wrapText="1"/>
    </xf>
    <xf numFmtId="0" fontId="1" fillId="9" borderId="0" xfId="0" applyFont="1" applyFill="1" applyBorder="1" applyAlignment="1">
      <alignment horizontal="left"/>
    </xf>
    <xf numFmtId="43" fontId="0" fillId="9" borderId="0" xfId="15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0" xfId="2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14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8" fillId="12" borderId="0" xfId="0" applyNumberFormat="1" applyFont="1" applyFill="1" applyAlignment="1">
      <alignment horizontal="right"/>
    </xf>
    <xf numFmtId="4" fontId="15" fillId="6" borderId="0" xfId="0" applyNumberFormat="1" applyFont="1" applyFill="1" applyAlignment="1">
      <alignment horizontal="right"/>
    </xf>
    <xf numFmtId="0" fontId="29" fillId="6" borderId="0" xfId="0" applyFont="1" applyFill="1" applyAlignment="1">
      <alignment horizontal="right"/>
    </xf>
    <xf numFmtId="0" fontId="30" fillId="2" borderId="9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right"/>
    </xf>
    <xf numFmtId="0" fontId="12" fillId="7" borderId="20" xfId="0" applyFont="1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179" fontId="13" fillId="6" borderId="22" xfId="0" applyNumberFormat="1" applyFont="1" applyFill="1" applyBorder="1" applyAlignment="1">
      <alignment horizontal="center" vertical="top" wrapText="1"/>
    </xf>
    <xf numFmtId="179" fontId="13" fillId="6" borderId="23" xfId="0" applyNumberFormat="1" applyFont="1" applyFill="1" applyBorder="1" applyAlignment="1">
      <alignment horizontal="center" vertical="top" wrapText="1"/>
    </xf>
    <xf numFmtId="0" fontId="13" fillId="6" borderId="22" xfId="0" applyFont="1" applyFill="1" applyBorder="1" applyAlignment="1">
      <alignment horizontal="center" vertical="top" wrapText="1"/>
    </xf>
    <xf numFmtId="0" fontId="13" fillId="6" borderId="23" xfId="0" applyFont="1" applyFill="1" applyBorder="1" applyAlignment="1">
      <alignment horizontal="center" vertical="top" wrapText="1"/>
    </xf>
    <xf numFmtId="0" fontId="13" fillId="6" borderId="22" xfId="0" applyFont="1" applyFill="1" applyBorder="1" applyAlignment="1">
      <alignment horizontal="left" vertical="top" wrapText="1"/>
    </xf>
    <xf numFmtId="0" fontId="13" fillId="6" borderId="23" xfId="0" applyFont="1" applyFill="1" applyBorder="1" applyAlignment="1">
      <alignment horizontal="left" vertical="top" wrapText="1"/>
    </xf>
    <xf numFmtId="179" fontId="13" fillId="6" borderId="20" xfId="0" applyNumberFormat="1" applyFont="1" applyFill="1" applyBorder="1" applyAlignment="1">
      <alignment horizontal="center" vertical="top" wrapText="1"/>
    </xf>
    <xf numFmtId="179" fontId="13" fillId="6" borderId="21" xfId="0" applyNumberFormat="1" applyFont="1" applyFill="1" applyBorder="1" applyAlignment="1">
      <alignment horizontal="center" vertical="top" wrapText="1"/>
    </xf>
    <xf numFmtId="0" fontId="13" fillId="6" borderId="20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13" fillId="6" borderId="20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left" vertical="top" wrapText="1"/>
    </xf>
    <xf numFmtId="0" fontId="13" fillId="6" borderId="24" xfId="0" applyFont="1" applyFill="1" applyBorder="1" applyAlignment="1">
      <alignment horizontal="left" vertical="top" wrapText="1"/>
    </xf>
    <xf numFmtId="0" fontId="13" fillId="6" borderId="25" xfId="0" applyFont="1" applyFill="1" applyBorder="1" applyAlignment="1">
      <alignment horizontal="left" vertical="top" wrapText="1"/>
    </xf>
    <xf numFmtId="179" fontId="13" fillId="6" borderId="24" xfId="0" applyNumberFormat="1" applyFont="1" applyFill="1" applyBorder="1" applyAlignment="1">
      <alignment horizontal="center" vertical="top" wrapText="1"/>
    </xf>
    <xf numFmtId="179" fontId="13" fillId="6" borderId="25" xfId="0" applyNumberFormat="1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0" fillId="5" borderId="9" xfId="0" applyNumberFormat="1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wrapText="1"/>
    </xf>
    <xf numFmtId="17" fontId="0" fillId="3" borderId="9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7" fontId="0" fillId="3" borderId="9" xfId="0" applyNumberForma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7" fontId="0" fillId="5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5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0" fillId="5" borderId="9" xfId="0" applyNumberFormat="1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13" fillId="6" borderId="9" xfId="0" applyFont="1" applyFill="1" applyBorder="1" applyAlignment="1">
      <alignment horizontal="left" vertical="top" wrapText="1"/>
    </xf>
    <xf numFmtId="0" fontId="21" fillId="11" borderId="9" xfId="0" applyFont="1" applyFill="1" applyBorder="1" applyAlignment="1">
      <alignment horizontal="left" wrapText="1"/>
    </xf>
    <xf numFmtId="0" fontId="21" fillId="11" borderId="9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2" fillId="0" borderId="0" xfId="20" applyAlignment="1">
      <alignment horizontal="left"/>
    </xf>
    <xf numFmtId="0" fontId="19" fillId="0" borderId="0" xfId="0" applyFont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</xdr:row>
      <xdr:rowOff>123825</xdr:rowOff>
    </xdr:from>
    <xdr:to>
      <xdr:col>11</xdr:col>
      <xdr:colOff>495300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57200"/>
          <a:ext cx="981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hanet.org/projects/project-view.php?p=6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draj@microsoft.com" TargetMode="External" /><Relationship Id="rId2" Type="http://schemas.openxmlformats.org/officeDocument/2006/relationships/hyperlink" Target="mailto:rohinimuthuswami@gmail.com" TargetMode="External" /><Relationship Id="rId3" Type="http://schemas.openxmlformats.org/officeDocument/2006/relationships/hyperlink" Target="mailto:uday_gosain@yahoo.com" TargetMode="External" /><Relationship Id="rId4" Type="http://schemas.openxmlformats.org/officeDocument/2006/relationships/hyperlink" Target="mailto:reetu722000@yahoo.co.in" TargetMode="External" /><Relationship Id="rId5" Type="http://schemas.openxmlformats.org/officeDocument/2006/relationships/hyperlink" Target="mailto:rekha.parivartan@gmail.com" TargetMode="External" /><Relationship Id="rId6" Type="http://schemas.openxmlformats.org/officeDocument/2006/relationships/hyperlink" Target="mailto:ravimr@mech.iitd.ac.in" TargetMode="External" /><Relationship Id="rId7" Type="http://schemas.openxmlformats.org/officeDocument/2006/relationships/hyperlink" Target="mailto:ashakashi@yahoo.com" TargetMode="External" /><Relationship Id="rId8" Type="http://schemas.openxmlformats.org/officeDocument/2006/relationships/hyperlink" Target="mailto:saurabh.madan@gmail.com" TargetMode="External" /><Relationship Id="rId9" Type="http://schemas.openxmlformats.org/officeDocument/2006/relationships/hyperlink" Target="mailto:berlin10s@hotmail.com" TargetMode="External" /><Relationship Id="rId10" Type="http://schemas.openxmlformats.org/officeDocument/2006/relationships/hyperlink" Target="mailto:rajiv_parivartan@yahoo.co.in" TargetMode="External" /><Relationship Id="rId11" Type="http://schemas.openxmlformats.org/officeDocument/2006/relationships/hyperlink" Target="mailto:pranjal.vir@hotmail.com" TargetMode="External" /><Relationship Id="rId12" Type="http://schemas.openxmlformats.org/officeDocument/2006/relationships/hyperlink" Target="mailto:adarsh_scb@yahoo.com" TargetMode="External" /><Relationship Id="rId13" Type="http://schemas.openxmlformats.org/officeDocument/2006/relationships/hyperlink" Target="mailto:newsandesh@gmail.com" TargetMode="External" /><Relationship Id="rId14" Type="http://schemas.openxmlformats.org/officeDocument/2006/relationships/hyperlink" Target="mailto:newsandesh@gmail.com" TargetMode="Externa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6384" width="9.140625" style="30" customWidth="1"/>
  </cols>
  <sheetData>
    <row r="2" ht="13.5" thickBot="1"/>
    <row r="3" spans="2:12" ht="12.75"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13.5" thickBot="1"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ht="12.75">
      <c r="B5" s="34"/>
      <c r="C5" s="35"/>
      <c r="D5" s="31"/>
      <c r="E5" s="32"/>
      <c r="F5" s="32"/>
      <c r="G5" s="32"/>
      <c r="H5" s="32"/>
      <c r="I5" s="32"/>
      <c r="J5" s="33"/>
      <c r="K5" s="35"/>
      <c r="L5" s="36"/>
    </row>
    <row r="6" spans="2:12" ht="12.75">
      <c r="B6" s="34"/>
      <c r="C6" s="35"/>
      <c r="D6" s="34"/>
      <c r="E6" s="35"/>
      <c r="F6" s="35"/>
      <c r="G6" s="35"/>
      <c r="H6" s="35"/>
      <c r="I6" s="35"/>
      <c r="J6" s="36"/>
      <c r="K6" s="35"/>
      <c r="L6" s="36"/>
    </row>
    <row r="7" spans="2:12" ht="27.75">
      <c r="B7" s="34"/>
      <c r="C7" s="35"/>
      <c r="D7" s="34"/>
      <c r="E7" s="35"/>
      <c r="F7" s="35"/>
      <c r="G7" s="51" t="s">
        <v>61</v>
      </c>
      <c r="H7" s="35"/>
      <c r="I7" s="35"/>
      <c r="J7" s="36"/>
      <c r="K7" s="35"/>
      <c r="L7" s="36"/>
    </row>
    <row r="8" spans="2:12" ht="12.75">
      <c r="B8" s="34"/>
      <c r="C8" s="35"/>
      <c r="D8" s="34"/>
      <c r="E8" s="35"/>
      <c r="F8" s="35"/>
      <c r="G8" s="35"/>
      <c r="H8" s="35"/>
      <c r="I8" s="35"/>
      <c r="J8" s="36"/>
      <c r="K8" s="35"/>
      <c r="L8" s="36"/>
    </row>
    <row r="9" spans="2:12" ht="12.75">
      <c r="B9" s="34"/>
      <c r="C9" s="35"/>
      <c r="D9" s="34"/>
      <c r="E9" s="35"/>
      <c r="F9" s="35"/>
      <c r="G9" s="35"/>
      <c r="H9" s="35"/>
      <c r="I9" s="35"/>
      <c r="J9" s="36"/>
      <c r="K9" s="35"/>
      <c r="L9" s="36"/>
    </row>
    <row r="10" spans="2:12" ht="12.75">
      <c r="B10" s="34"/>
      <c r="C10" s="35"/>
      <c r="D10" s="34"/>
      <c r="E10" s="35"/>
      <c r="F10" s="35"/>
      <c r="G10" s="35"/>
      <c r="H10" s="35"/>
      <c r="I10" s="35"/>
      <c r="J10" s="36"/>
      <c r="K10" s="35"/>
      <c r="L10" s="36"/>
    </row>
    <row r="11" spans="2:12" ht="26.25">
      <c r="B11" s="34"/>
      <c r="C11" s="35"/>
      <c r="D11" s="34"/>
      <c r="E11" s="35"/>
      <c r="F11" s="35"/>
      <c r="G11" s="37" t="s">
        <v>51</v>
      </c>
      <c r="H11" s="35"/>
      <c r="I11" s="35"/>
      <c r="J11" s="36"/>
      <c r="K11" s="35"/>
      <c r="L11" s="36"/>
    </row>
    <row r="12" spans="2:12" ht="12.75">
      <c r="B12" s="34"/>
      <c r="C12" s="35"/>
      <c r="D12" s="34"/>
      <c r="E12" s="35"/>
      <c r="F12" s="35"/>
      <c r="G12" s="38"/>
      <c r="H12" s="35"/>
      <c r="I12" s="35"/>
      <c r="J12" s="36"/>
      <c r="K12" s="35"/>
      <c r="L12" s="36"/>
    </row>
    <row r="13" spans="2:12" ht="12.75">
      <c r="B13" s="34"/>
      <c r="C13" s="35"/>
      <c r="D13" s="34"/>
      <c r="E13" s="35"/>
      <c r="F13" s="35"/>
      <c r="G13" s="39" t="s">
        <v>477</v>
      </c>
      <c r="H13" s="35"/>
      <c r="I13" s="35"/>
      <c r="J13" s="36"/>
      <c r="K13" s="35"/>
      <c r="L13" s="36"/>
    </row>
    <row r="14" spans="2:12" ht="12.75">
      <c r="B14" s="34"/>
      <c r="C14" s="35"/>
      <c r="D14" s="34"/>
      <c r="E14" s="35"/>
      <c r="F14" s="35"/>
      <c r="G14" s="39" t="s">
        <v>478</v>
      </c>
      <c r="H14" s="35"/>
      <c r="I14" s="35"/>
      <c r="J14" s="36"/>
      <c r="K14" s="35"/>
      <c r="L14" s="36"/>
    </row>
    <row r="15" spans="2:12" ht="12.75">
      <c r="B15" s="34"/>
      <c r="C15" s="35"/>
      <c r="D15" s="34"/>
      <c r="E15" s="35"/>
      <c r="F15" s="35"/>
      <c r="G15" s="39" t="s">
        <v>52</v>
      </c>
      <c r="H15" s="35"/>
      <c r="I15" s="35"/>
      <c r="J15" s="36"/>
      <c r="K15" s="35"/>
      <c r="L15" s="36"/>
    </row>
    <row r="16" spans="2:12" ht="12.75">
      <c r="B16" s="34"/>
      <c r="C16" s="35"/>
      <c r="D16" s="34"/>
      <c r="E16" s="35"/>
      <c r="F16" s="35"/>
      <c r="G16" s="39" t="s">
        <v>66</v>
      </c>
      <c r="H16" s="35"/>
      <c r="I16" s="35"/>
      <c r="J16" s="36"/>
      <c r="K16" s="35"/>
      <c r="L16" s="36"/>
    </row>
    <row r="17" spans="2:12" ht="12.75">
      <c r="B17" s="34"/>
      <c r="C17" s="35"/>
      <c r="D17" s="34"/>
      <c r="E17" s="35"/>
      <c r="F17" s="35"/>
      <c r="G17" s="62" t="s">
        <v>63</v>
      </c>
      <c r="H17" s="35"/>
      <c r="I17" s="35"/>
      <c r="J17" s="36"/>
      <c r="K17" s="35"/>
      <c r="L17" s="36"/>
    </row>
    <row r="18" spans="2:12" ht="12.75">
      <c r="B18" s="34"/>
      <c r="C18" s="35"/>
      <c r="D18" s="34"/>
      <c r="E18" s="35"/>
      <c r="F18" s="35"/>
      <c r="G18" s="39"/>
      <c r="H18" s="35"/>
      <c r="I18" s="35"/>
      <c r="J18" s="36"/>
      <c r="K18" s="35"/>
      <c r="L18" s="36"/>
    </row>
    <row r="19" spans="2:12" ht="12.75">
      <c r="B19" s="34"/>
      <c r="C19" s="35"/>
      <c r="D19" s="34"/>
      <c r="E19" s="35"/>
      <c r="F19" s="35"/>
      <c r="G19" s="40"/>
      <c r="H19" s="35"/>
      <c r="I19" s="35"/>
      <c r="J19" s="36"/>
      <c r="K19" s="35"/>
      <c r="L19" s="36"/>
    </row>
    <row r="20" spans="2:12" ht="12.75">
      <c r="B20" s="34"/>
      <c r="C20" s="35"/>
      <c r="D20" s="34"/>
      <c r="E20" s="35"/>
      <c r="F20" s="35"/>
      <c r="G20" s="41" t="s">
        <v>64</v>
      </c>
      <c r="H20" s="35"/>
      <c r="I20" s="35"/>
      <c r="J20" s="36"/>
      <c r="K20" s="35"/>
      <c r="L20" s="36"/>
    </row>
    <row r="21" spans="2:12" ht="12.75">
      <c r="B21" s="34"/>
      <c r="C21" s="35"/>
      <c r="D21" s="34"/>
      <c r="E21" s="35"/>
      <c r="F21" s="35"/>
      <c r="G21" s="41" t="s">
        <v>53</v>
      </c>
      <c r="H21" s="35"/>
      <c r="I21" s="35"/>
      <c r="J21" s="36"/>
      <c r="K21" s="35"/>
      <c r="L21" s="36"/>
    </row>
    <row r="22" spans="2:12" ht="12.75">
      <c r="B22" s="34"/>
      <c r="C22" s="35"/>
      <c r="D22" s="34"/>
      <c r="E22" s="35"/>
      <c r="F22" s="35"/>
      <c r="G22" s="41" t="s">
        <v>54</v>
      </c>
      <c r="H22" s="35"/>
      <c r="I22" s="35"/>
      <c r="J22" s="36"/>
      <c r="K22" s="35"/>
      <c r="L22" s="36"/>
    </row>
    <row r="23" spans="2:12" ht="12.75">
      <c r="B23" s="34"/>
      <c r="C23" s="35"/>
      <c r="D23" s="34"/>
      <c r="E23" s="35"/>
      <c r="F23" s="35"/>
      <c r="G23" s="41" t="s">
        <v>55</v>
      </c>
      <c r="H23" s="35"/>
      <c r="I23" s="35"/>
      <c r="J23" s="36"/>
      <c r="K23" s="35"/>
      <c r="L23" s="36"/>
    </row>
    <row r="24" spans="2:12" ht="12.75">
      <c r="B24" s="34"/>
      <c r="C24" s="35"/>
      <c r="D24" s="34"/>
      <c r="E24" s="35"/>
      <c r="F24" s="35"/>
      <c r="G24" s="49" t="s">
        <v>56</v>
      </c>
      <c r="H24" s="35"/>
      <c r="I24" s="35"/>
      <c r="J24" s="36"/>
      <c r="K24" s="35"/>
      <c r="L24" s="36"/>
    </row>
    <row r="25" spans="2:12" ht="12.75">
      <c r="B25" s="34"/>
      <c r="C25" s="35"/>
      <c r="D25" s="34"/>
      <c r="E25" s="35"/>
      <c r="F25" s="35"/>
      <c r="G25" s="35"/>
      <c r="H25" s="35"/>
      <c r="I25" s="35"/>
      <c r="J25" s="36"/>
      <c r="K25" s="35"/>
      <c r="L25" s="36"/>
    </row>
    <row r="26" spans="2:12" ht="13.5" thickBot="1">
      <c r="B26" s="34"/>
      <c r="C26" s="35"/>
      <c r="D26" s="42"/>
      <c r="E26" s="43"/>
      <c r="F26" s="43"/>
      <c r="G26" s="43"/>
      <c r="H26" s="43"/>
      <c r="I26" s="43"/>
      <c r="J26" s="44"/>
      <c r="K26" s="35"/>
      <c r="L26" s="36"/>
    </row>
    <row r="27" spans="2:12" ht="12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2:12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2:12" ht="16.5" thickBot="1">
      <c r="B29" s="34"/>
      <c r="C29" s="35"/>
      <c r="D29" s="45" t="s">
        <v>44</v>
      </c>
      <c r="E29" s="46"/>
      <c r="F29" s="35"/>
      <c r="G29" s="35"/>
      <c r="H29" s="35"/>
      <c r="I29" s="35"/>
      <c r="J29" s="35"/>
      <c r="K29" s="35"/>
      <c r="L29" s="36"/>
    </row>
    <row r="30" spans="2:12" ht="26.25" thickBot="1">
      <c r="B30" s="34"/>
      <c r="C30" s="35"/>
      <c r="D30" s="47" t="s">
        <v>45</v>
      </c>
      <c r="E30" s="201" t="s">
        <v>46</v>
      </c>
      <c r="F30" s="202"/>
      <c r="G30" s="201" t="s">
        <v>47</v>
      </c>
      <c r="H30" s="202"/>
      <c r="I30" s="201" t="s">
        <v>48</v>
      </c>
      <c r="J30" s="202"/>
      <c r="K30" s="35"/>
      <c r="L30" s="36"/>
    </row>
    <row r="31" spans="2:12" ht="15.75" customHeight="1" thickBot="1">
      <c r="B31" s="34"/>
      <c r="C31" s="35"/>
      <c r="D31" s="48">
        <v>0.1</v>
      </c>
      <c r="E31" s="209">
        <v>39264</v>
      </c>
      <c r="F31" s="210"/>
      <c r="G31" s="211" t="s">
        <v>50</v>
      </c>
      <c r="H31" s="212"/>
      <c r="I31" s="213" t="s">
        <v>57</v>
      </c>
      <c r="J31" s="214"/>
      <c r="K31" s="35"/>
      <c r="L31" s="36"/>
    </row>
    <row r="32" spans="2:12" ht="74.25" customHeight="1" thickBot="1">
      <c r="B32" s="34"/>
      <c r="C32" s="35"/>
      <c r="D32" s="48" t="s">
        <v>49</v>
      </c>
      <c r="E32" s="209">
        <v>39347</v>
      </c>
      <c r="F32" s="210"/>
      <c r="G32" s="211" t="s">
        <v>50</v>
      </c>
      <c r="H32" s="212"/>
      <c r="I32" s="213" t="s">
        <v>65</v>
      </c>
      <c r="J32" s="214"/>
      <c r="K32" s="35"/>
      <c r="L32" s="36"/>
    </row>
    <row r="33" spans="2:12" ht="39.75" customHeight="1" thickBot="1">
      <c r="B33" s="34"/>
      <c r="C33" s="35"/>
      <c r="D33" s="48">
        <v>1.2</v>
      </c>
      <c r="E33" s="209">
        <v>39349</v>
      </c>
      <c r="F33" s="210"/>
      <c r="G33" s="211" t="s">
        <v>50</v>
      </c>
      <c r="H33" s="212"/>
      <c r="I33" s="213" t="s">
        <v>92</v>
      </c>
      <c r="J33" s="214"/>
      <c r="K33" s="35"/>
      <c r="L33" s="36"/>
    </row>
    <row r="34" spans="2:12" ht="51.75" customHeight="1" thickBot="1">
      <c r="B34" s="34"/>
      <c r="C34" s="35"/>
      <c r="D34" s="48">
        <v>1.3</v>
      </c>
      <c r="E34" s="209">
        <v>39364</v>
      </c>
      <c r="F34" s="210"/>
      <c r="G34" s="211" t="s">
        <v>27</v>
      </c>
      <c r="H34" s="212"/>
      <c r="I34" s="213" t="s">
        <v>209</v>
      </c>
      <c r="J34" s="214"/>
      <c r="K34" s="35"/>
      <c r="L34" s="36"/>
    </row>
    <row r="35" spans="2:12" ht="86.25" customHeight="1" thickBot="1">
      <c r="B35" s="34"/>
      <c r="C35" s="35"/>
      <c r="D35" s="102">
        <v>1.4</v>
      </c>
      <c r="E35" s="217">
        <v>39364</v>
      </c>
      <c r="F35" s="218"/>
      <c r="G35" s="219" t="s">
        <v>50</v>
      </c>
      <c r="H35" s="220"/>
      <c r="I35" s="215" t="s">
        <v>210</v>
      </c>
      <c r="J35" s="216"/>
      <c r="K35" s="35"/>
      <c r="L35" s="36"/>
    </row>
    <row r="36" spans="2:12" ht="86.25" customHeight="1" thickBot="1">
      <c r="B36" s="34"/>
      <c r="C36" s="35"/>
      <c r="D36" s="103">
        <v>1.5</v>
      </c>
      <c r="E36" s="203">
        <v>39365</v>
      </c>
      <c r="F36" s="204"/>
      <c r="G36" s="205" t="s">
        <v>161</v>
      </c>
      <c r="H36" s="206"/>
      <c r="I36" s="207" t="s">
        <v>237</v>
      </c>
      <c r="J36" s="208"/>
      <c r="K36" s="35"/>
      <c r="L36" s="36"/>
    </row>
    <row r="37" spans="2:12" ht="86.25" customHeight="1" thickBot="1">
      <c r="B37" s="34"/>
      <c r="C37" s="35"/>
      <c r="D37" s="103">
        <v>1.6</v>
      </c>
      <c r="E37" s="203">
        <v>39367</v>
      </c>
      <c r="F37" s="204"/>
      <c r="G37" s="205" t="s">
        <v>161</v>
      </c>
      <c r="H37" s="206"/>
      <c r="I37" s="207" t="s">
        <v>245</v>
      </c>
      <c r="J37" s="208"/>
      <c r="K37" s="35"/>
      <c r="L37" s="36"/>
    </row>
    <row r="38" spans="2:12" ht="74.25" customHeight="1" thickBot="1">
      <c r="B38" s="34"/>
      <c r="C38" s="35"/>
      <c r="D38" s="103">
        <v>1.7</v>
      </c>
      <c r="E38" s="203">
        <v>39372</v>
      </c>
      <c r="F38" s="204"/>
      <c r="G38" s="205" t="s">
        <v>161</v>
      </c>
      <c r="H38" s="206"/>
      <c r="I38" s="207" t="s">
        <v>251</v>
      </c>
      <c r="J38" s="208"/>
      <c r="K38" s="35"/>
      <c r="L38" s="36"/>
    </row>
    <row r="39" spans="2:12" ht="28.5" customHeight="1" thickBot="1">
      <c r="B39" s="34"/>
      <c r="C39" s="35"/>
      <c r="D39" s="103">
        <v>1.8</v>
      </c>
      <c r="E39" s="203">
        <v>39392</v>
      </c>
      <c r="F39" s="204"/>
      <c r="G39" s="205" t="s">
        <v>161</v>
      </c>
      <c r="H39" s="206"/>
      <c r="I39" s="207" t="s">
        <v>252</v>
      </c>
      <c r="J39" s="208"/>
      <c r="K39" s="35"/>
      <c r="L39" s="36"/>
    </row>
    <row r="40" spans="2:12" ht="36.75" customHeight="1" thickBot="1">
      <c r="B40" s="34"/>
      <c r="C40" s="35"/>
      <c r="D40" s="103">
        <v>1.9</v>
      </c>
      <c r="E40" s="203">
        <v>39423</v>
      </c>
      <c r="F40" s="204"/>
      <c r="G40" s="205" t="s">
        <v>161</v>
      </c>
      <c r="H40" s="206"/>
      <c r="I40" s="207" t="s">
        <v>253</v>
      </c>
      <c r="J40" s="208"/>
      <c r="K40" s="35"/>
      <c r="L40" s="36"/>
    </row>
    <row r="41" spans="2:12" ht="25.5" customHeight="1" thickBot="1">
      <c r="B41" s="34"/>
      <c r="C41" s="35"/>
      <c r="D41" s="103">
        <v>1.1</v>
      </c>
      <c r="E41" s="203">
        <v>39426</v>
      </c>
      <c r="F41" s="204"/>
      <c r="G41" s="205" t="s">
        <v>161</v>
      </c>
      <c r="H41" s="206"/>
      <c r="I41" s="207" t="s">
        <v>256</v>
      </c>
      <c r="J41" s="208"/>
      <c r="K41" s="35"/>
      <c r="L41" s="36"/>
    </row>
    <row r="42" spans="2:12" ht="30.75" customHeight="1" thickBot="1">
      <c r="B42" s="34"/>
      <c r="C42" s="35"/>
      <c r="D42" s="103">
        <v>1.11</v>
      </c>
      <c r="E42" s="203">
        <v>39467</v>
      </c>
      <c r="F42" s="204"/>
      <c r="G42" s="205" t="s">
        <v>161</v>
      </c>
      <c r="H42" s="206"/>
      <c r="I42" s="207" t="s">
        <v>258</v>
      </c>
      <c r="J42" s="208"/>
      <c r="K42" s="35"/>
      <c r="L42" s="36"/>
    </row>
    <row r="43" spans="2:12" ht="86.25" customHeight="1" thickBot="1">
      <c r="B43" s="34"/>
      <c r="C43" s="35"/>
      <c r="D43" s="103">
        <v>1.12</v>
      </c>
      <c r="E43" s="203">
        <v>39565</v>
      </c>
      <c r="F43" s="204"/>
      <c r="G43" s="205" t="s">
        <v>50</v>
      </c>
      <c r="H43" s="206"/>
      <c r="I43" s="207" t="s">
        <v>289</v>
      </c>
      <c r="J43" s="208"/>
      <c r="K43" s="35"/>
      <c r="L43" s="36"/>
    </row>
    <row r="44" spans="2:12" ht="50.25" customHeight="1" thickBot="1">
      <c r="B44" s="34"/>
      <c r="C44" s="35"/>
      <c r="D44" s="103">
        <v>1.13</v>
      </c>
      <c r="E44" s="203">
        <v>39572</v>
      </c>
      <c r="F44" s="204"/>
      <c r="G44" s="205" t="s">
        <v>73</v>
      </c>
      <c r="H44" s="206"/>
      <c r="I44" s="207" t="s">
        <v>318</v>
      </c>
      <c r="J44" s="208"/>
      <c r="K44" s="35"/>
      <c r="L44" s="36"/>
    </row>
    <row r="45" spans="2:12" ht="50.25" customHeight="1" thickBot="1">
      <c r="B45" s="34"/>
      <c r="C45" s="35"/>
      <c r="D45" s="103">
        <v>1.14</v>
      </c>
      <c r="E45" s="203">
        <v>39606</v>
      </c>
      <c r="F45" s="204"/>
      <c r="G45" s="205" t="s">
        <v>50</v>
      </c>
      <c r="H45" s="206"/>
      <c r="I45" s="207" t="s">
        <v>319</v>
      </c>
      <c r="J45" s="208"/>
      <c r="K45" s="35"/>
      <c r="L45" s="36"/>
    </row>
    <row r="46" spans="2:12" ht="96" customHeight="1" thickBot="1">
      <c r="B46" s="34"/>
      <c r="C46" s="35"/>
      <c r="D46" s="103">
        <v>1.15</v>
      </c>
      <c r="E46" s="203">
        <v>39608</v>
      </c>
      <c r="F46" s="204"/>
      <c r="G46" s="205" t="s">
        <v>50</v>
      </c>
      <c r="H46" s="206"/>
      <c r="I46" s="207" t="s">
        <v>320</v>
      </c>
      <c r="J46" s="208"/>
      <c r="K46" s="35"/>
      <c r="L46" s="36"/>
    </row>
    <row r="47" spans="2:12" ht="96" customHeight="1" thickBot="1">
      <c r="B47" s="34"/>
      <c r="C47" s="35"/>
      <c r="D47" s="103">
        <v>1.16</v>
      </c>
      <c r="E47" s="203">
        <v>39620</v>
      </c>
      <c r="F47" s="204"/>
      <c r="G47" s="205" t="s">
        <v>50</v>
      </c>
      <c r="H47" s="206"/>
      <c r="I47" s="207" t="s">
        <v>333</v>
      </c>
      <c r="J47" s="208"/>
      <c r="K47" s="35"/>
      <c r="L47" s="36"/>
    </row>
    <row r="48" spans="2:12" ht="40.5" customHeight="1" thickBot="1">
      <c r="B48" s="34"/>
      <c r="C48" s="35"/>
      <c r="D48" s="103">
        <v>1.17</v>
      </c>
      <c r="E48" s="203">
        <v>39645</v>
      </c>
      <c r="F48" s="204"/>
      <c r="G48" s="205" t="s">
        <v>50</v>
      </c>
      <c r="H48" s="206"/>
      <c r="I48" s="207" t="s">
        <v>403</v>
      </c>
      <c r="J48" s="208"/>
      <c r="K48" s="35"/>
      <c r="L48" s="36"/>
    </row>
    <row r="49" spans="2:12" ht="60" customHeight="1" thickBot="1">
      <c r="B49" s="34"/>
      <c r="C49" s="35"/>
      <c r="D49" s="103">
        <v>1.18</v>
      </c>
      <c r="E49" s="203">
        <v>39645</v>
      </c>
      <c r="F49" s="204"/>
      <c r="G49" s="205" t="s">
        <v>50</v>
      </c>
      <c r="H49" s="206"/>
      <c r="I49" s="207" t="s">
        <v>421</v>
      </c>
      <c r="J49" s="208"/>
      <c r="K49" s="35"/>
      <c r="L49" s="36"/>
    </row>
    <row r="50" spans="2:12" ht="130.5" customHeight="1" thickBot="1">
      <c r="B50" s="34"/>
      <c r="C50" s="35"/>
      <c r="D50" s="103" t="s">
        <v>476</v>
      </c>
      <c r="E50" s="203">
        <v>39664</v>
      </c>
      <c r="F50" s="204"/>
      <c r="G50" s="205" t="s">
        <v>50</v>
      </c>
      <c r="H50" s="206"/>
      <c r="I50" s="207" t="s">
        <v>481</v>
      </c>
      <c r="J50" s="208"/>
      <c r="K50" s="35"/>
      <c r="L50" s="36"/>
    </row>
    <row r="51" spans="2:12" ht="13.5" thickBot="1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4"/>
    </row>
  </sheetData>
  <mergeCells count="63">
    <mergeCell ref="E50:F50"/>
    <mergeCell ref="G50:H50"/>
    <mergeCell ref="I50:J50"/>
    <mergeCell ref="E49:F49"/>
    <mergeCell ref="G49:H49"/>
    <mergeCell ref="I49:J49"/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I32:J32"/>
    <mergeCell ref="G46:H46"/>
    <mergeCell ref="I30:J30"/>
    <mergeCell ref="I31:J31"/>
    <mergeCell ref="I33:J33"/>
    <mergeCell ref="I46:J46"/>
    <mergeCell ref="G44:H44"/>
    <mergeCell ref="I44:J44"/>
    <mergeCell ref="I42:J42"/>
    <mergeCell ref="G42:H42"/>
    <mergeCell ref="E35:F35"/>
    <mergeCell ref="G35:H35"/>
    <mergeCell ref="E30:F30"/>
    <mergeCell ref="E31:F31"/>
    <mergeCell ref="G30:H30"/>
    <mergeCell ref="E33:F33"/>
    <mergeCell ref="G33:H33"/>
    <mergeCell ref="E32:F32"/>
    <mergeCell ref="G31:H31"/>
    <mergeCell ref="G32:H32"/>
    <mergeCell ref="E34:F34"/>
    <mergeCell ref="G34:H34"/>
    <mergeCell ref="I34:J34"/>
    <mergeCell ref="E38:F38"/>
    <mergeCell ref="G38:H38"/>
    <mergeCell ref="I38:J38"/>
    <mergeCell ref="I35:J35"/>
    <mergeCell ref="E37:F37"/>
    <mergeCell ref="G37:H37"/>
    <mergeCell ref="I37:J37"/>
    <mergeCell ref="I36:J36"/>
    <mergeCell ref="E40:F40"/>
    <mergeCell ref="G40:H40"/>
    <mergeCell ref="I40:J40"/>
    <mergeCell ref="G39:H39"/>
    <mergeCell ref="I39:J39"/>
    <mergeCell ref="E39:F39"/>
    <mergeCell ref="E36:F36"/>
    <mergeCell ref="G36:H36"/>
    <mergeCell ref="I43:J43"/>
    <mergeCell ref="E41:F41"/>
    <mergeCell ref="G41:H41"/>
    <mergeCell ref="I41:J41"/>
    <mergeCell ref="E44:F44"/>
    <mergeCell ref="E42:F42"/>
    <mergeCell ref="E43:F43"/>
    <mergeCell ref="G43:H43"/>
  </mergeCells>
  <hyperlinks>
    <hyperlink ref="G17" r:id="rId1" display="Project Website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32"/>
  <sheetViews>
    <sheetView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15.140625" style="0" customWidth="1"/>
    <col min="4" max="4" width="16.8515625" style="0" customWidth="1"/>
    <col min="5" max="5" width="12.28125" style="0" customWidth="1"/>
    <col min="6" max="6" width="15.7109375" style="0" customWidth="1"/>
    <col min="7" max="7" width="10.28125" style="0" customWidth="1"/>
    <col min="8" max="8" width="11.421875" style="0" customWidth="1"/>
  </cols>
  <sheetData>
    <row r="3" ht="12.75">
      <c r="B3" t="s">
        <v>392</v>
      </c>
    </row>
    <row r="4" ht="12.75">
      <c r="B4" t="s">
        <v>398</v>
      </c>
    </row>
    <row r="5" ht="12.75">
      <c r="B5" t="s">
        <v>399</v>
      </c>
    </row>
    <row r="7" spans="2:10" ht="12.75">
      <c r="B7" s="240" t="s">
        <v>349</v>
      </c>
      <c r="C7" s="157" t="s">
        <v>350</v>
      </c>
      <c r="D7" s="157" t="s">
        <v>351</v>
      </c>
      <c r="E7" s="240" t="s">
        <v>344</v>
      </c>
      <c r="F7" s="240"/>
      <c r="G7" s="240" t="s">
        <v>352</v>
      </c>
      <c r="H7" s="241" t="s">
        <v>353</v>
      </c>
      <c r="I7" s="241" t="s">
        <v>354</v>
      </c>
      <c r="J7" s="239" t="s">
        <v>355</v>
      </c>
    </row>
    <row r="8" spans="2:10" ht="12.75">
      <c r="B8" s="240"/>
      <c r="C8" s="157" t="s">
        <v>46</v>
      </c>
      <c r="D8" s="157" t="s">
        <v>46</v>
      </c>
      <c r="E8" s="240"/>
      <c r="F8" s="240"/>
      <c r="G8" s="240"/>
      <c r="H8" s="241"/>
      <c r="I8" s="241"/>
      <c r="J8" s="239"/>
    </row>
    <row r="9" spans="2:10" ht="24" customHeight="1">
      <c r="B9" s="158">
        <v>3</v>
      </c>
      <c r="C9" s="158" t="s">
        <v>356</v>
      </c>
      <c r="D9" s="158" t="s">
        <v>356</v>
      </c>
      <c r="E9" s="238" t="s">
        <v>357</v>
      </c>
      <c r="F9" s="238"/>
      <c r="G9" s="158"/>
      <c r="H9" s="159"/>
      <c r="I9" s="159" t="s">
        <v>358</v>
      </c>
      <c r="J9" s="159" t="s">
        <v>359</v>
      </c>
    </row>
    <row r="10" spans="2:10" ht="24">
      <c r="B10" s="158">
        <v>4</v>
      </c>
      <c r="C10" s="158" t="s">
        <v>356</v>
      </c>
      <c r="D10" s="158" t="s">
        <v>356</v>
      </c>
      <c r="E10" s="238" t="s">
        <v>360</v>
      </c>
      <c r="F10" s="238"/>
      <c r="G10" s="158" t="s">
        <v>361</v>
      </c>
      <c r="H10" s="160">
        <v>13315</v>
      </c>
      <c r="I10" s="159"/>
      <c r="J10" s="159" t="s">
        <v>362</v>
      </c>
    </row>
    <row r="11" spans="2:10" ht="24">
      <c r="B11" s="158">
        <v>5</v>
      </c>
      <c r="C11" s="158" t="s">
        <v>356</v>
      </c>
      <c r="D11" s="158" t="s">
        <v>356</v>
      </c>
      <c r="E11" s="238" t="s">
        <v>360</v>
      </c>
      <c r="F11" s="238"/>
      <c r="G11" s="158" t="s">
        <v>363</v>
      </c>
      <c r="H11" s="160">
        <v>24118</v>
      </c>
      <c r="I11" s="159"/>
      <c r="J11" s="159" t="s">
        <v>364</v>
      </c>
    </row>
    <row r="12" spans="2:10" ht="24" customHeight="1">
      <c r="B12" s="158">
        <v>10</v>
      </c>
      <c r="C12" s="161">
        <v>39454</v>
      </c>
      <c r="D12" s="161">
        <v>39454</v>
      </c>
      <c r="E12" s="238" t="s">
        <v>365</v>
      </c>
      <c r="F12" s="238"/>
      <c r="G12" s="158"/>
      <c r="H12" s="159"/>
      <c r="I12" s="159" t="s">
        <v>366</v>
      </c>
      <c r="J12" s="159" t="s">
        <v>367</v>
      </c>
    </row>
    <row r="13" spans="2:10" ht="24" customHeight="1">
      <c r="B13" s="158">
        <v>16</v>
      </c>
      <c r="C13" s="161">
        <v>39606</v>
      </c>
      <c r="D13" s="161">
        <v>39636</v>
      </c>
      <c r="E13" s="238" t="s">
        <v>348</v>
      </c>
      <c r="F13" s="238"/>
      <c r="G13" s="158"/>
      <c r="H13" s="159"/>
      <c r="I13" s="159" t="s">
        <v>368</v>
      </c>
      <c r="J13" s="159" t="s">
        <v>369</v>
      </c>
    </row>
    <row r="14" spans="2:10" ht="24" customHeight="1">
      <c r="B14" s="158">
        <v>17</v>
      </c>
      <c r="C14" s="161">
        <v>39606</v>
      </c>
      <c r="D14" s="161">
        <v>39636</v>
      </c>
      <c r="E14" s="238" t="s">
        <v>347</v>
      </c>
      <c r="F14" s="238"/>
      <c r="G14" s="158"/>
      <c r="H14" s="159"/>
      <c r="I14" s="159" t="s">
        <v>370</v>
      </c>
      <c r="J14" s="159" t="s">
        <v>371</v>
      </c>
    </row>
    <row r="15" spans="2:10" ht="24">
      <c r="B15" s="158">
        <v>18</v>
      </c>
      <c r="C15" s="161">
        <v>39636</v>
      </c>
      <c r="D15" s="161">
        <v>39636</v>
      </c>
      <c r="E15" s="238" t="s">
        <v>346</v>
      </c>
      <c r="F15" s="238"/>
      <c r="G15" s="158" t="s">
        <v>372</v>
      </c>
      <c r="H15" s="160">
        <v>6420</v>
      </c>
      <c r="I15" s="159"/>
      <c r="J15" s="159" t="s">
        <v>373</v>
      </c>
    </row>
    <row r="16" spans="2:10" ht="24">
      <c r="B16" s="158">
        <v>19</v>
      </c>
      <c r="C16" s="161">
        <v>39636</v>
      </c>
      <c r="D16" s="161">
        <v>39636</v>
      </c>
      <c r="E16" s="238" t="s">
        <v>345</v>
      </c>
      <c r="F16" s="238"/>
      <c r="G16" s="158" t="s">
        <v>374</v>
      </c>
      <c r="H16" s="160">
        <v>11868</v>
      </c>
      <c r="I16" s="159"/>
      <c r="J16" s="159" t="s">
        <v>375</v>
      </c>
    </row>
    <row r="18" ht="12.75">
      <c r="B18" t="s">
        <v>391</v>
      </c>
    </row>
    <row r="19" ht="12.75">
      <c r="B19" t="s">
        <v>400</v>
      </c>
    </row>
    <row r="21" spans="2:10" ht="12.75">
      <c r="B21" s="240" t="s">
        <v>349</v>
      </c>
      <c r="C21" s="157" t="s">
        <v>350</v>
      </c>
      <c r="D21" s="157" t="s">
        <v>351</v>
      </c>
      <c r="E21" s="240" t="s">
        <v>344</v>
      </c>
      <c r="F21" s="240"/>
      <c r="G21" s="240" t="s">
        <v>352</v>
      </c>
      <c r="H21" s="241" t="s">
        <v>353</v>
      </c>
      <c r="I21" s="241" t="s">
        <v>354</v>
      </c>
      <c r="J21" s="239" t="s">
        <v>355</v>
      </c>
    </row>
    <row r="22" spans="2:10" ht="24" customHeight="1">
      <c r="B22" s="240"/>
      <c r="C22" s="157" t="s">
        <v>46</v>
      </c>
      <c r="D22" s="157" t="s">
        <v>46</v>
      </c>
      <c r="E22" s="240"/>
      <c r="F22" s="240"/>
      <c r="G22" s="240"/>
      <c r="H22" s="241"/>
      <c r="I22" s="241"/>
      <c r="J22" s="239"/>
    </row>
    <row r="23" spans="2:10" ht="24" customHeight="1">
      <c r="B23" s="158">
        <v>1</v>
      </c>
      <c r="C23" s="158" t="s">
        <v>376</v>
      </c>
      <c r="D23" s="158" t="s">
        <v>376</v>
      </c>
      <c r="E23" s="238" t="s">
        <v>377</v>
      </c>
      <c r="F23" s="238"/>
      <c r="G23" s="158"/>
      <c r="H23" s="159"/>
      <c r="I23" s="159" t="s">
        <v>378</v>
      </c>
      <c r="J23" s="159" t="s">
        <v>378</v>
      </c>
    </row>
    <row r="24" spans="2:10" ht="24" customHeight="1">
      <c r="B24" s="158">
        <v>2</v>
      </c>
      <c r="C24" s="158" t="s">
        <v>379</v>
      </c>
      <c r="D24" s="158" t="s">
        <v>379</v>
      </c>
      <c r="E24" s="238" t="s">
        <v>380</v>
      </c>
      <c r="F24" s="238"/>
      <c r="G24" s="158"/>
      <c r="H24" s="160">
        <v>20538</v>
      </c>
      <c r="I24" s="159"/>
      <c r="J24" s="159" t="s">
        <v>381</v>
      </c>
    </row>
    <row r="25" spans="2:10" ht="24" customHeight="1">
      <c r="B25" s="158">
        <v>3</v>
      </c>
      <c r="C25" s="158" t="s">
        <v>356</v>
      </c>
      <c r="D25" s="158" t="s">
        <v>356</v>
      </c>
      <c r="E25" s="238" t="s">
        <v>382</v>
      </c>
      <c r="F25" s="238"/>
      <c r="G25" s="158"/>
      <c r="H25" s="160">
        <v>32793</v>
      </c>
      <c r="I25" s="159"/>
      <c r="J25" s="159" t="s">
        <v>383</v>
      </c>
    </row>
    <row r="26" spans="2:10" ht="24" customHeight="1">
      <c r="B26" s="158">
        <v>4</v>
      </c>
      <c r="C26" s="158" t="s">
        <v>356</v>
      </c>
      <c r="D26" s="158" t="s">
        <v>356</v>
      </c>
      <c r="E26" s="238" t="s">
        <v>357</v>
      </c>
      <c r="F26" s="238"/>
      <c r="G26" s="158"/>
      <c r="H26" s="160">
        <v>24118</v>
      </c>
      <c r="I26" s="159"/>
      <c r="J26" s="159" t="s">
        <v>384</v>
      </c>
    </row>
    <row r="27" spans="2:10" ht="24">
      <c r="B27" s="158">
        <v>5</v>
      </c>
      <c r="C27" s="158" t="s">
        <v>385</v>
      </c>
      <c r="D27" s="158" t="s">
        <v>385</v>
      </c>
      <c r="E27" s="238" t="s">
        <v>386</v>
      </c>
      <c r="F27" s="238"/>
      <c r="G27" s="158"/>
      <c r="H27" s="159"/>
      <c r="I27" s="159" t="s">
        <v>378</v>
      </c>
      <c r="J27" s="159" t="s">
        <v>387</v>
      </c>
    </row>
    <row r="28" spans="2:10" ht="24" customHeight="1">
      <c r="B28" s="158">
        <v>6</v>
      </c>
      <c r="C28" s="161">
        <v>39454</v>
      </c>
      <c r="D28" s="161">
        <v>39454</v>
      </c>
      <c r="E28" s="238" t="s">
        <v>365</v>
      </c>
      <c r="F28" s="238"/>
      <c r="G28" s="158"/>
      <c r="H28" s="160">
        <v>13315</v>
      </c>
      <c r="I28" s="159"/>
      <c r="J28" s="159" t="s">
        <v>388</v>
      </c>
    </row>
    <row r="29" spans="2:10" ht="24" customHeight="1">
      <c r="B29" s="158">
        <v>7</v>
      </c>
      <c r="C29" s="161">
        <v>39606</v>
      </c>
      <c r="D29" s="161">
        <v>39636</v>
      </c>
      <c r="E29" s="238" t="s">
        <v>348</v>
      </c>
      <c r="F29" s="238"/>
      <c r="G29" s="158"/>
      <c r="H29" s="160">
        <v>6420</v>
      </c>
      <c r="I29" s="159"/>
      <c r="J29" s="159" t="s">
        <v>389</v>
      </c>
    </row>
    <row r="30" spans="2:10" ht="24" customHeight="1">
      <c r="B30" s="158">
        <v>8</v>
      </c>
      <c r="C30" s="161">
        <v>39606</v>
      </c>
      <c r="D30" s="161">
        <v>39636</v>
      </c>
      <c r="E30" s="238" t="s">
        <v>347</v>
      </c>
      <c r="F30" s="238"/>
      <c r="G30" s="158"/>
      <c r="H30" s="160">
        <v>11868</v>
      </c>
      <c r="I30" s="159"/>
      <c r="J30" s="159" t="s">
        <v>390</v>
      </c>
    </row>
    <row r="31" spans="2:10" ht="24" customHeight="1">
      <c r="B31" s="158">
        <v>9</v>
      </c>
      <c r="C31" s="161">
        <v>39698</v>
      </c>
      <c r="D31" s="161">
        <v>39698</v>
      </c>
      <c r="E31" s="238" t="s">
        <v>394</v>
      </c>
      <c r="F31" s="238"/>
      <c r="G31" s="158"/>
      <c r="H31" s="160">
        <v>10469</v>
      </c>
      <c r="I31" s="159"/>
      <c r="J31" s="159" t="s">
        <v>395</v>
      </c>
    </row>
    <row r="32" spans="2:10" ht="24" customHeight="1">
      <c r="B32" s="158">
        <v>10</v>
      </c>
      <c r="C32" s="158" t="s">
        <v>422</v>
      </c>
      <c r="D32" s="158" t="s">
        <v>422</v>
      </c>
      <c r="E32" s="238" t="s">
        <v>423</v>
      </c>
      <c r="F32" s="238"/>
      <c r="G32" s="158"/>
      <c r="H32" s="160">
        <v>10403</v>
      </c>
      <c r="I32" s="159"/>
      <c r="J32" s="159" t="s">
        <v>424</v>
      </c>
    </row>
  </sheetData>
  <mergeCells count="30">
    <mergeCell ref="B21:B22"/>
    <mergeCell ref="J7:J8"/>
    <mergeCell ref="E9:F9"/>
    <mergeCell ref="E32:F32"/>
    <mergeCell ref="B7:B8"/>
    <mergeCell ref="E7:F8"/>
    <mergeCell ref="G7:G8"/>
    <mergeCell ref="E10:F10"/>
    <mergeCell ref="E11:F11"/>
    <mergeCell ref="E12:F12"/>
    <mergeCell ref="I7:I8"/>
    <mergeCell ref="E14:F14"/>
    <mergeCell ref="H21:H22"/>
    <mergeCell ref="I21:I22"/>
    <mergeCell ref="E13:F13"/>
    <mergeCell ref="E15:F15"/>
    <mergeCell ref="E16:F16"/>
    <mergeCell ref="H7:H8"/>
    <mergeCell ref="J21:J22"/>
    <mergeCell ref="E25:F25"/>
    <mergeCell ref="E24:F24"/>
    <mergeCell ref="E23:F23"/>
    <mergeCell ref="E21:F22"/>
    <mergeCell ref="G21:G22"/>
    <mergeCell ref="E30:F30"/>
    <mergeCell ref="E31:F31"/>
    <mergeCell ref="E26:F26"/>
    <mergeCell ref="E27:F27"/>
    <mergeCell ref="E28:F28"/>
    <mergeCell ref="E29:F2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"/>
  <sheetViews>
    <sheetView zoomScale="90" zoomScaleNormal="90" workbookViewId="0" topLeftCell="A1">
      <pane xSplit="2" ySplit="9" topLeftCell="F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9.57421875" style="0" customWidth="1"/>
    <col min="2" max="2" width="22.421875" style="0" customWidth="1"/>
    <col min="3" max="8" width="11.57421875" style="23" customWidth="1"/>
    <col min="9" max="9" width="7.57421875" style="23" customWidth="1"/>
    <col min="10" max="10" width="11.8515625" style="23" customWidth="1"/>
    <col min="11" max="14" width="9.8515625" style="23" customWidth="1"/>
  </cols>
  <sheetData>
    <row r="2" ht="12.75">
      <c r="B2" s="87" t="s">
        <v>196</v>
      </c>
    </row>
    <row r="4" ht="12.75">
      <c r="B4" s="1" t="s">
        <v>39</v>
      </c>
    </row>
    <row r="5" ht="12.75">
      <c r="B5" s="1"/>
    </row>
    <row r="6" spans="1:2" ht="12.75">
      <c r="A6" s="22" t="s">
        <v>37</v>
      </c>
      <c r="B6" s="22">
        <f>SUM(C12:E12)</f>
        <v>81328</v>
      </c>
    </row>
    <row r="7" spans="1:2" ht="12.75">
      <c r="A7" s="22" t="s">
        <v>38</v>
      </c>
      <c r="B7" s="22">
        <f>B6/39</f>
        <v>2085.3333333333335</v>
      </c>
    </row>
    <row r="8" spans="1:2" ht="12.75">
      <c r="A8" s="22" t="s">
        <v>34</v>
      </c>
      <c r="B8" s="22"/>
    </row>
    <row r="9" spans="1:10" ht="12.75">
      <c r="A9" s="22" t="s">
        <v>35</v>
      </c>
      <c r="B9" s="22"/>
      <c r="I9" s="145"/>
      <c r="J9" s="145" t="s">
        <v>302</v>
      </c>
    </row>
    <row r="11" spans="2:14" s="23" customFormat="1" ht="12.75">
      <c r="B11" s="50"/>
      <c r="C11" s="52">
        <v>39264</v>
      </c>
      <c r="D11" s="52">
        <v>39295</v>
      </c>
      <c r="E11" s="52">
        <v>39326</v>
      </c>
      <c r="F11" s="52">
        <v>39356</v>
      </c>
      <c r="G11" s="52">
        <v>39387</v>
      </c>
      <c r="H11" s="52">
        <v>39417</v>
      </c>
      <c r="I11" s="52">
        <v>39448</v>
      </c>
      <c r="J11" s="52">
        <v>39479</v>
      </c>
      <c r="K11" s="52">
        <v>39508</v>
      </c>
      <c r="L11" s="52">
        <v>39539</v>
      </c>
      <c r="M11" s="52">
        <v>39569</v>
      </c>
      <c r="N11" s="52">
        <v>39600</v>
      </c>
    </row>
    <row r="12" spans="2:14" ht="12.75">
      <c r="B12" s="14" t="s">
        <v>22</v>
      </c>
      <c r="C12" s="24">
        <f>'Salaries Details'!E17</f>
        <v>21788</v>
      </c>
      <c r="D12" s="24">
        <f>'Salaries Details'!J17</f>
        <v>20472</v>
      </c>
      <c r="E12" s="24">
        <f>'Salaries Details'!O17</f>
        <v>39068</v>
      </c>
      <c r="F12" s="24">
        <f>'Salaries Details'!T17</f>
        <v>42900</v>
      </c>
      <c r="G12" s="24">
        <f>'Salaries Details'!AD17</f>
        <v>45489</v>
      </c>
      <c r="H12" s="24">
        <f>'Salaries Details'!AD17</f>
        <v>45489</v>
      </c>
      <c r="I12" s="24">
        <f>'Salaries Details'!AI17</f>
        <v>41193</v>
      </c>
      <c r="J12" s="24">
        <f>'Salaries Details'!AN17</f>
        <v>41680</v>
      </c>
      <c r="K12" s="24">
        <f>'Salaries Details'!AS17</f>
        <v>42401</v>
      </c>
      <c r="L12" s="24">
        <f>'Salaries Details'!AX17</f>
        <v>32478</v>
      </c>
      <c r="M12" s="24">
        <f>'Salaries Details'!BC17</f>
        <v>39161</v>
      </c>
      <c r="N12" s="24">
        <f>'Salaries Details'!BH17</f>
        <v>39160</v>
      </c>
    </row>
    <row r="13" spans="2:14" ht="12.75">
      <c r="B13" s="14" t="s">
        <v>23</v>
      </c>
      <c r="C13" s="110">
        <v>39369</v>
      </c>
      <c r="D13" s="110">
        <v>39369</v>
      </c>
      <c r="E13" s="110">
        <v>39369</v>
      </c>
      <c r="F13" s="110">
        <v>39392</v>
      </c>
      <c r="G13" s="110">
        <v>39421</v>
      </c>
      <c r="H13" s="110">
        <v>39452</v>
      </c>
      <c r="I13" s="24"/>
      <c r="J13" s="24"/>
      <c r="K13" s="24"/>
      <c r="L13" s="24"/>
      <c r="M13" s="24"/>
      <c r="N13" s="24"/>
    </row>
    <row r="14" spans="2:14" ht="12.75">
      <c r="B14" s="14" t="s">
        <v>24</v>
      </c>
      <c r="C14" s="24" t="s">
        <v>89</v>
      </c>
      <c r="D14" s="24" t="s">
        <v>89</v>
      </c>
      <c r="E14" s="24" t="s">
        <v>89</v>
      </c>
      <c r="F14" s="24" t="s">
        <v>89</v>
      </c>
      <c r="G14" s="24" t="s">
        <v>89</v>
      </c>
      <c r="H14" s="24" t="s">
        <v>89</v>
      </c>
      <c r="I14" s="24"/>
      <c r="J14" s="24"/>
      <c r="K14" s="24"/>
      <c r="L14" s="24"/>
      <c r="M14" s="24"/>
      <c r="N14" s="24"/>
    </row>
    <row r="15" spans="2:14" ht="12.75">
      <c r="B15" s="14" t="s">
        <v>25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ht="12.75">
      <c r="B16" s="14" t="s">
        <v>26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ht="12.75">
      <c r="B17" s="14" t="s">
        <v>31</v>
      </c>
      <c r="C17" s="110">
        <v>39385</v>
      </c>
      <c r="D17" s="110">
        <v>39385</v>
      </c>
      <c r="E17" s="110">
        <v>39385</v>
      </c>
      <c r="F17" s="110">
        <v>39401</v>
      </c>
      <c r="G17" s="110">
        <v>39431</v>
      </c>
      <c r="H17" s="110">
        <v>39462</v>
      </c>
      <c r="I17" s="24"/>
      <c r="J17" s="24"/>
      <c r="K17" s="24"/>
      <c r="L17" s="24"/>
      <c r="M17" s="24"/>
      <c r="N17" s="24"/>
    </row>
    <row r="18" spans="2:14" ht="12.75">
      <c r="B18" s="14" t="s">
        <v>32</v>
      </c>
      <c r="C18" s="24" t="s">
        <v>254</v>
      </c>
      <c r="D18" s="24" t="s">
        <v>254</v>
      </c>
      <c r="E18" s="24" t="s">
        <v>254</v>
      </c>
      <c r="F18" s="24" t="s">
        <v>254</v>
      </c>
      <c r="G18" s="24" t="s">
        <v>254</v>
      </c>
      <c r="H18" s="24" t="s">
        <v>254</v>
      </c>
      <c r="I18" s="24"/>
      <c r="J18" s="24"/>
      <c r="K18" s="24"/>
      <c r="L18" s="24"/>
      <c r="M18" s="24"/>
      <c r="N18" s="24"/>
    </row>
  </sheetData>
  <hyperlinks>
    <hyperlink ref="B2" location="'Control Panel'!A1" display="Back to Control Panel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35"/>
  <sheetViews>
    <sheetView zoomScale="90" zoomScaleNormal="90" workbookViewId="0" topLeftCell="A1">
      <selection activeCell="B7" sqref="B7"/>
    </sheetView>
  </sheetViews>
  <sheetFormatPr defaultColWidth="9.140625" defaultRowHeight="12.75"/>
  <cols>
    <col min="1" max="1" width="4.00390625" style="0" customWidth="1"/>
  </cols>
  <sheetData>
    <row r="2" ht="12.75">
      <c r="B2" s="87" t="s">
        <v>196</v>
      </c>
    </row>
    <row r="4" ht="12.75">
      <c r="B4" s="71" t="s">
        <v>120</v>
      </c>
    </row>
    <row r="5" ht="12.75">
      <c r="B5" s="1" t="s">
        <v>95</v>
      </c>
    </row>
    <row r="6" ht="12.75">
      <c r="B6" s="55" t="s">
        <v>96</v>
      </c>
    </row>
    <row r="7" ht="12.75">
      <c r="B7" s="55" t="s">
        <v>97</v>
      </c>
    </row>
    <row r="8" ht="12.75">
      <c r="B8" s="55" t="s">
        <v>98</v>
      </c>
    </row>
    <row r="9" ht="12.75">
      <c r="B9" s="55" t="s">
        <v>99</v>
      </c>
    </row>
    <row r="10" ht="12.75">
      <c r="B10" s="55"/>
    </row>
    <row r="11" ht="12.75">
      <c r="B11" s="1" t="s">
        <v>110</v>
      </c>
    </row>
    <row r="12" ht="12.75">
      <c r="B12" s="55" t="s">
        <v>100</v>
      </c>
    </row>
    <row r="13" ht="12.75">
      <c r="B13" s="55" t="s">
        <v>101</v>
      </c>
    </row>
    <row r="14" ht="12.75">
      <c r="B14" s="55" t="s">
        <v>102</v>
      </c>
    </row>
    <row r="15" ht="12.75">
      <c r="B15" s="55" t="s">
        <v>103</v>
      </c>
    </row>
    <row r="16" ht="12.75">
      <c r="B16" s="55"/>
    </row>
    <row r="17" ht="12.75">
      <c r="B17" s="1" t="s">
        <v>104</v>
      </c>
    </row>
    <row r="18" ht="12.75">
      <c r="B18" s="55" t="s">
        <v>105</v>
      </c>
    </row>
    <row r="19" ht="12.75">
      <c r="B19" s="55" t="s">
        <v>106</v>
      </c>
    </row>
    <row r="20" ht="12.75">
      <c r="B20" s="55" t="s">
        <v>107</v>
      </c>
    </row>
    <row r="21" ht="12.75">
      <c r="B21" s="55" t="s">
        <v>108</v>
      </c>
    </row>
    <row r="22" ht="12.75">
      <c r="B22" s="55" t="s">
        <v>109</v>
      </c>
    </row>
    <row r="24" ht="12.75">
      <c r="B24" s="71" t="s">
        <v>121</v>
      </c>
    </row>
    <row r="25" ht="12.75">
      <c r="B25" s="55" t="s">
        <v>111</v>
      </c>
    </row>
    <row r="26" ht="12.75">
      <c r="B26" s="55" t="s">
        <v>112</v>
      </c>
    </row>
    <row r="28" ht="12.75">
      <c r="B28" s="55" t="s">
        <v>113</v>
      </c>
    </row>
    <row r="29" ht="12.75">
      <c r="B29" s="55" t="s">
        <v>114</v>
      </c>
    </row>
    <row r="30" ht="12.75">
      <c r="B30" s="55" t="s">
        <v>115</v>
      </c>
    </row>
    <row r="31" ht="12.75">
      <c r="B31" s="55" t="s">
        <v>116</v>
      </c>
    </row>
    <row r="32" ht="12.75">
      <c r="B32" s="55" t="s">
        <v>117</v>
      </c>
    </row>
    <row r="33" ht="12.75">
      <c r="B33" s="55" t="s">
        <v>118</v>
      </c>
    </row>
    <row r="35" ht="12.75">
      <c r="B35" s="55" t="s">
        <v>119</v>
      </c>
    </row>
  </sheetData>
  <hyperlinks>
    <hyperlink ref="B2" location="'Control Panel'!A1" display="Back to Control Panel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5" customWidth="1"/>
    <col min="2" max="2" width="4.00390625" style="115" customWidth="1"/>
    <col min="3" max="3" width="24.57421875" style="115" customWidth="1"/>
    <col min="4" max="4" width="80.8515625" style="115" customWidth="1"/>
    <col min="5" max="16384" width="9.140625" style="115" customWidth="1"/>
  </cols>
  <sheetData>
    <row r="2" spans="2:3" ht="12.75">
      <c r="B2" s="249" t="s">
        <v>196</v>
      </c>
      <c r="C2" s="249"/>
    </row>
    <row r="3" spans="2:3" ht="12.75">
      <c r="B3" s="249" t="s">
        <v>286</v>
      </c>
      <c r="C3" s="249"/>
    </row>
    <row r="4" ht="12">
      <c r="C4" s="115" t="s">
        <v>338</v>
      </c>
    </row>
    <row r="5" ht="12.75" thickBot="1"/>
    <row r="6" spans="2:12" ht="12.75" customHeight="1">
      <c r="B6" s="244" t="s">
        <v>266</v>
      </c>
      <c r="C6" s="245"/>
      <c r="D6" s="246"/>
      <c r="E6" s="116"/>
      <c r="F6" s="116"/>
      <c r="G6" s="116"/>
      <c r="H6" s="116"/>
      <c r="I6" s="116"/>
      <c r="J6" s="116"/>
      <c r="K6" s="116"/>
      <c r="L6" s="116"/>
    </row>
    <row r="7" spans="2:12" ht="12">
      <c r="B7" s="247" t="s">
        <v>271</v>
      </c>
      <c r="C7" s="248"/>
      <c r="D7" s="243"/>
      <c r="E7" s="116"/>
      <c r="F7" s="116"/>
      <c r="G7" s="116"/>
      <c r="H7" s="116"/>
      <c r="I7" s="116"/>
      <c r="J7" s="116"/>
      <c r="K7" s="116"/>
      <c r="L7" s="116"/>
    </row>
    <row r="8" spans="2:12" ht="12">
      <c r="B8" s="117"/>
      <c r="C8" s="97"/>
      <c r="D8" s="118"/>
      <c r="E8" s="116"/>
      <c r="F8" s="116"/>
      <c r="G8" s="116"/>
      <c r="H8" s="116"/>
      <c r="I8" s="116"/>
      <c r="J8" s="116"/>
      <c r="K8" s="116"/>
      <c r="L8" s="116"/>
    </row>
    <row r="9" spans="2:12" ht="24">
      <c r="B9" s="117">
        <v>1</v>
      </c>
      <c r="C9" s="97" t="s">
        <v>260</v>
      </c>
      <c r="D9" s="146" t="s">
        <v>321</v>
      </c>
      <c r="E9" s="116"/>
      <c r="F9" s="116"/>
      <c r="G9" s="116"/>
      <c r="H9" s="116"/>
      <c r="I9" s="116"/>
      <c r="J9" s="116"/>
      <c r="K9" s="116"/>
      <c r="L9" s="116"/>
    </row>
    <row r="10" spans="2:12" ht="12">
      <c r="B10" s="117">
        <v>2</v>
      </c>
      <c r="C10" s="119" t="s">
        <v>262</v>
      </c>
      <c r="D10" s="118" t="s">
        <v>267</v>
      </c>
      <c r="E10" s="116"/>
      <c r="F10" s="116"/>
      <c r="G10" s="116"/>
      <c r="H10" s="116"/>
      <c r="I10" s="116"/>
      <c r="J10" s="116"/>
      <c r="K10" s="116"/>
      <c r="L10" s="116"/>
    </row>
    <row r="11" spans="2:12" ht="12">
      <c r="B11" s="117">
        <v>3</v>
      </c>
      <c r="C11" s="119" t="s">
        <v>2</v>
      </c>
      <c r="D11" s="118" t="s">
        <v>340</v>
      </c>
      <c r="E11" s="116"/>
      <c r="F11" s="116"/>
      <c r="G11" s="116"/>
      <c r="H11" s="116"/>
      <c r="I11" s="116"/>
      <c r="J11" s="116"/>
      <c r="K11" s="116"/>
      <c r="L11" s="116"/>
    </row>
    <row r="12" spans="2:12" ht="12">
      <c r="B12" s="117">
        <v>4</v>
      </c>
      <c r="C12" s="119" t="s">
        <v>268</v>
      </c>
      <c r="D12" s="118" t="s">
        <v>269</v>
      </c>
      <c r="E12" s="116"/>
      <c r="F12" s="116"/>
      <c r="G12" s="116"/>
      <c r="H12" s="116"/>
      <c r="I12" s="116"/>
      <c r="J12" s="116"/>
      <c r="K12" s="116"/>
      <c r="L12" s="116"/>
    </row>
    <row r="13" spans="2:12" ht="12">
      <c r="B13" s="117">
        <v>5</v>
      </c>
      <c r="C13" s="119" t="s">
        <v>270</v>
      </c>
      <c r="D13" s="118" t="s">
        <v>275</v>
      </c>
      <c r="E13" s="116"/>
      <c r="F13" s="116"/>
      <c r="G13" s="116"/>
      <c r="H13" s="116"/>
      <c r="I13" s="116"/>
      <c r="J13" s="116"/>
      <c r="K13" s="116"/>
      <c r="L13" s="116"/>
    </row>
    <row r="14" spans="2:12" ht="12">
      <c r="B14" s="117"/>
      <c r="C14" s="119"/>
      <c r="D14" s="118" t="s">
        <v>283</v>
      </c>
      <c r="E14" s="116"/>
      <c r="F14" s="116"/>
      <c r="G14" s="116"/>
      <c r="H14" s="116"/>
      <c r="I14" s="116"/>
      <c r="J14" s="116"/>
      <c r="K14" s="116"/>
      <c r="L14" s="116"/>
    </row>
    <row r="15" spans="2:12" ht="12">
      <c r="B15" s="117"/>
      <c r="C15" s="119"/>
      <c r="D15" s="118" t="s">
        <v>284</v>
      </c>
      <c r="E15" s="116"/>
      <c r="F15" s="116"/>
      <c r="G15" s="116"/>
      <c r="H15" s="116"/>
      <c r="I15" s="116"/>
      <c r="J15" s="116"/>
      <c r="K15" s="116"/>
      <c r="L15" s="116"/>
    </row>
    <row r="16" spans="2:12" ht="12">
      <c r="B16" s="117">
        <v>6</v>
      </c>
      <c r="C16" s="120" t="s">
        <v>278</v>
      </c>
      <c r="D16" s="118" t="s">
        <v>272</v>
      </c>
      <c r="E16" s="116"/>
      <c r="F16" s="116"/>
      <c r="G16" s="116"/>
      <c r="H16" s="116"/>
      <c r="I16" s="116"/>
      <c r="J16" s="116"/>
      <c r="K16" s="116"/>
      <c r="L16" s="116"/>
    </row>
    <row r="17" spans="2:12" ht="12">
      <c r="B17" s="117">
        <v>7</v>
      </c>
      <c r="C17" s="147" t="s">
        <v>42</v>
      </c>
      <c r="D17" s="118" t="s">
        <v>303</v>
      </c>
      <c r="E17" s="116"/>
      <c r="F17" s="116"/>
      <c r="G17" s="116"/>
      <c r="H17" s="116"/>
      <c r="I17" s="116"/>
      <c r="J17" s="116"/>
      <c r="K17" s="116"/>
      <c r="L17" s="116"/>
    </row>
    <row r="18" spans="2:12" ht="12">
      <c r="B18" s="117">
        <v>8</v>
      </c>
      <c r="C18" s="119" t="s">
        <v>304</v>
      </c>
      <c r="D18" s="118" t="s">
        <v>314</v>
      </c>
      <c r="E18" s="116"/>
      <c r="F18" s="116"/>
      <c r="G18" s="116"/>
      <c r="H18" s="116"/>
      <c r="I18" s="116"/>
      <c r="J18" s="116"/>
      <c r="K18" s="116"/>
      <c r="L18" s="116"/>
    </row>
    <row r="19" spans="2:12" ht="12">
      <c r="B19" s="117">
        <v>9</v>
      </c>
      <c r="C19" s="119" t="s">
        <v>305</v>
      </c>
      <c r="D19" s="118" t="s">
        <v>336</v>
      </c>
      <c r="E19" s="116"/>
      <c r="F19" s="116"/>
      <c r="G19" s="116"/>
      <c r="H19" s="116"/>
      <c r="I19" s="116"/>
      <c r="J19" s="116"/>
      <c r="K19" s="116"/>
      <c r="L19" s="116"/>
    </row>
    <row r="20" spans="2:12" ht="12">
      <c r="B20" s="117">
        <v>10</v>
      </c>
      <c r="C20" s="119" t="s">
        <v>313</v>
      </c>
      <c r="D20" s="118"/>
      <c r="E20" s="116"/>
      <c r="F20" s="116"/>
      <c r="G20" s="116"/>
      <c r="H20" s="116"/>
      <c r="I20" s="116"/>
      <c r="J20" s="116"/>
      <c r="K20" s="116"/>
      <c r="L20" s="116"/>
    </row>
    <row r="21" spans="2:12" ht="12">
      <c r="B21" s="117">
        <v>11</v>
      </c>
      <c r="C21" s="119" t="s">
        <v>306</v>
      </c>
      <c r="D21" s="118"/>
      <c r="E21" s="116"/>
      <c r="F21" s="116"/>
      <c r="G21" s="116"/>
      <c r="H21" s="116"/>
      <c r="I21" s="116"/>
      <c r="J21" s="116"/>
      <c r="K21" s="116"/>
      <c r="L21" s="116"/>
    </row>
    <row r="22" spans="2:12" ht="12">
      <c r="B22" s="117">
        <v>12</v>
      </c>
      <c r="C22" s="119" t="s">
        <v>307</v>
      </c>
      <c r="D22" s="118"/>
      <c r="E22" s="116"/>
      <c r="F22" s="116"/>
      <c r="G22" s="116"/>
      <c r="H22" s="116"/>
      <c r="I22" s="116"/>
      <c r="J22" s="116"/>
      <c r="K22" s="116"/>
      <c r="L22" s="116"/>
    </row>
    <row r="23" spans="2:12" ht="12">
      <c r="B23" s="117">
        <v>13</v>
      </c>
      <c r="C23" s="119" t="s">
        <v>308</v>
      </c>
      <c r="D23" s="118"/>
      <c r="E23" s="116"/>
      <c r="F23" s="116"/>
      <c r="G23" s="116"/>
      <c r="H23" s="116"/>
      <c r="I23" s="116"/>
      <c r="J23" s="116"/>
      <c r="K23" s="116"/>
      <c r="L23" s="116"/>
    </row>
    <row r="24" spans="2:12" ht="12">
      <c r="B24" s="117">
        <v>14</v>
      </c>
      <c r="C24" s="119" t="s">
        <v>309</v>
      </c>
      <c r="D24" s="118" t="s">
        <v>337</v>
      </c>
      <c r="E24" s="116"/>
      <c r="F24" s="116"/>
      <c r="G24" s="116"/>
      <c r="H24" s="116"/>
      <c r="I24" s="116"/>
      <c r="J24" s="116"/>
      <c r="K24" s="116"/>
      <c r="L24" s="116"/>
    </row>
    <row r="25" spans="2:12" ht="24">
      <c r="B25" s="117">
        <v>15</v>
      </c>
      <c r="C25" s="119" t="s">
        <v>310</v>
      </c>
      <c r="D25" s="146" t="s">
        <v>339</v>
      </c>
      <c r="E25" s="116"/>
      <c r="F25" s="116"/>
      <c r="G25" s="116"/>
      <c r="H25" s="116"/>
      <c r="I25" s="116"/>
      <c r="J25" s="116"/>
      <c r="K25" s="116"/>
      <c r="L25" s="116"/>
    </row>
    <row r="26" spans="2:12" ht="12">
      <c r="B26" s="117">
        <v>16</v>
      </c>
      <c r="C26" s="119" t="s">
        <v>311</v>
      </c>
      <c r="D26" s="118" t="s">
        <v>312</v>
      </c>
      <c r="E26" s="116"/>
      <c r="F26" s="116"/>
      <c r="G26" s="116"/>
      <c r="H26" s="116"/>
      <c r="I26" s="116"/>
      <c r="J26" s="116"/>
      <c r="K26" s="116"/>
      <c r="L26" s="116"/>
    </row>
    <row r="27" spans="2:12" ht="12">
      <c r="B27" s="117">
        <v>17</v>
      </c>
      <c r="C27" s="121" t="s">
        <v>274</v>
      </c>
      <c r="D27" s="118" t="s">
        <v>273</v>
      </c>
      <c r="E27" s="116"/>
      <c r="F27" s="116"/>
      <c r="G27" s="116"/>
      <c r="H27" s="116"/>
      <c r="I27" s="116"/>
      <c r="J27" s="116"/>
      <c r="K27" s="116"/>
      <c r="L27" s="116"/>
    </row>
    <row r="28" spans="2:12" ht="12">
      <c r="B28" s="117"/>
      <c r="C28" s="97"/>
      <c r="D28" s="118"/>
      <c r="E28" s="116"/>
      <c r="F28" s="116"/>
      <c r="G28" s="116"/>
      <c r="H28" s="116"/>
      <c r="I28" s="116"/>
      <c r="J28" s="116"/>
      <c r="K28" s="116"/>
      <c r="L28" s="116"/>
    </row>
    <row r="29" spans="2:12" ht="12">
      <c r="B29" s="117"/>
      <c r="C29" s="97"/>
      <c r="D29" s="118"/>
      <c r="E29" s="116"/>
      <c r="F29" s="116"/>
      <c r="G29" s="116"/>
      <c r="H29" s="116"/>
      <c r="I29" s="116"/>
      <c r="J29" s="116"/>
      <c r="K29" s="116"/>
      <c r="L29" s="116"/>
    </row>
    <row r="30" spans="2:12" ht="12">
      <c r="B30" s="117" t="s">
        <v>276</v>
      </c>
      <c r="C30" s="97"/>
      <c r="D30" s="118"/>
      <c r="E30" s="116"/>
      <c r="F30" s="116"/>
      <c r="G30" s="116"/>
      <c r="H30" s="116"/>
      <c r="I30" s="116"/>
      <c r="J30" s="116"/>
      <c r="K30" s="116"/>
      <c r="L30" s="116"/>
    </row>
    <row r="31" spans="2:12" ht="12">
      <c r="B31" s="117"/>
      <c r="C31" s="242" t="s">
        <v>277</v>
      </c>
      <c r="D31" s="243"/>
      <c r="E31" s="116"/>
      <c r="F31" s="116"/>
      <c r="G31" s="116"/>
      <c r="H31" s="116"/>
      <c r="I31" s="116"/>
      <c r="J31" s="116"/>
      <c r="K31" s="116"/>
      <c r="L31" s="116"/>
    </row>
    <row r="32" spans="2:12" ht="12">
      <c r="B32" s="117"/>
      <c r="C32" s="242" t="s">
        <v>285</v>
      </c>
      <c r="D32" s="243"/>
      <c r="E32" s="116"/>
      <c r="F32" s="116"/>
      <c r="G32" s="116"/>
      <c r="H32" s="116"/>
      <c r="I32" s="116"/>
      <c r="J32" s="116"/>
      <c r="K32" s="116"/>
      <c r="L32" s="116"/>
    </row>
    <row r="33" spans="2:12" ht="12">
      <c r="B33" s="117"/>
      <c r="C33" s="97"/>
      <c r="D33" s="118"/>
      <c r="E33" s="116"/>
      <c r="F33" s="116"/>
      <c r="G33" s="116"/>
      <c r="H33" s="116"/>
      <c r="I33" s="116"/>
      <c r="J33" s="116"/>
      <c r="K33" s="116"/>
      <c r="L33" s="116"/>
    </row>
    <row r="34" spans="2:12" ht="12">
      <c r="B34" s="117"/>
      <c r="C34" s="242" t="s">
        <v>279</v>
      </c>
      <c r="D34" s="243"/>
      <c r="E34" s="116"/>
      <c r="F34" s="116"/>
      <c r="G34" s="116"/>
      <c r="H34" s="116"/>
      <c r="I34" s="116"/>
      <c r="J34" s="116"/>
      <c r="K34" s="116"/>
      <c r="L34" s="116"/>
    </row>
    <row r="35" spans="2:12" ht="12">
      <c r="B35" s="117"/>
      <c r="C35" s="242" t="s">
        <v>280</v>
      </c>
      <c r="D35" s="243"/>
      <c r="E35" s="116"/>
      <c r="F35" s="116"/>
      <c r="G35" s="116"/>
      <c r="H35" s="116"/>
      <c r="I35" s="116"/>
      <c r="J35" s="116"/>
      <c r="K35" s="116"/>
      <c r="L35" s="116"/>
    </row>
    <row r="36" spans="2:12" ht="12">
      <c r="B36" s="117"/>
      <c r="C36" s="242" t="s">
        <v>281</v>
      </c>
      <c r="D36" s="243"/>
      <c r="E36" s="116"/>
      <c r="F36" s="116"/>
      <c r="G36" s="116"/>
      <c r="H36" s="116"/>
      <c r="I36" s="116"/>
      <c r="J36" s="116"/>
      <c r="K36" s="116"/>
      <c r="L36" s="116"/>
    </row>
    <row r="37" spans="2:4" ht="12.75" thickBot="1">
      <c r="B37" s="122"/>
      <c r="C37" s="123"/>
      <c r="D37" s="124"/>
    </row>
  </sheetData>
  <mergeCells count="9">
    <mergeCell ref="C36:D36"/>
    <mergeCell ref="B6:D6"/>
    <mergeCell ref="B7:D7"/>
    <mergeCell ref="B2:C2"/>
    <mergeCell ref="B3:C3"/>
    <mergeCell ref="C31:D31"/>
    <mergeCell ref="C32:D32"/>
    <mergeCell ref="C34:D34"/>
    <mergeCell ref="C35:D35"/>
  </mergeCells>
  <hyperlinks>
    <hyperlink ref="B2" location="'Control Panel'!A1" display="Back to Control Panel"/>
    <hyperlink ref="B3" location="'Reimbursement Breakup'!A1" display="Back to Reimbursement Breakup Worksheet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54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13.00390625" style="0" customWidth="1"/>
    <col min="4" max="5" width="18.28125" style="0" customWidth="1"/>
    <col min="6" max="6" width="18.421875" style="0" customWidth="1"/>
    <col min="8" max="8" width="12.7109375" style="0" customWidth="1"/>
  </cols>
  <sheetData>
    <row r="2" spans="3:4" ht="12.75">
      <c r="C2" s="249" t="s">
        <v>196</v>
      </c>
      <c r="D2" s="249"/>
    </row>
    <row r="4" spans="2:8" ht="18">
      <c r="B4" s="250" t="s">
        <v>239</v>
      </c>
      <c r="C4" s="250"/>
      <c r="D4" s="250"/>
      <c r="E4" s="250"/>
      <c r="F4" s="250"/>
      <c r="G4" s="250"/>
      <c r="H4" s="250"/>
    </row>
    <row r="5" spans="2:8" ht="18">
      <c r="B5" s="108"/>
      <c r="C5" s="108"/>
      <c r="D5" s="108"/>
      <c r="E5" s="108"/>
      <c r="F5" s="108"/>
      <c r="G5" s="108"/>
      <c r="H5" s="108"/>
    </row>
    <row r="7" spans="2:8" ht="12.75">
      <c r="B7" s="24" t="s">
        <v>240</v>
      </c>
      <c r="C7" s="24" t="s">
        <v>46</v>
      </c>
      <c r="D7" s="24" t="s">
        <v>241</v>
      </c>
      <c r="E7" s="24" t="s">
        <v>242</v>
      </c>
      <c r="F7" s="24" t="s">
        <v>243</v>
      </c>
      <c r="G7" s="24" t="s">
        <v>244</v>
      </c>
      <c r="H7" s="109" t="s">
        <v>62</v>
      </c>
    </row>
    <row r="8" spans="2:8" ht="12.75">
      <c r="B8" s="22"/>
      <c r="C8" s="22"/>
      <c r="D8" s="22"/>
      <c r="E8" s="22"/>
      <c r="F8" s="22"/>
      <c r="G8" s="22"/>
      <c r="H8" s="22"/>
    </row>
    <row r="9" spans="2:8" ht="12.75">
      <c r="B9" s="22"/>
      <c r="C9" s="22"/>
      <c r="D9" s="22"/>
      <c r="E9" s="22"/>
      <c r="F9" s="22"/>
      <c r="G9" s="22"/>
      <c r="H9" s="22"/>
    </row>
    <row r="10" spans="2:8" ht="12.75">
      <c r="B10" s="22"/>
      <c r="C10" s="22"/>
      <c r="D10" s="22"/>
      <c r="E10" s="22"/>
      <c r="F10" s="22"/>
      <c r="G10" s="22"/>
      <c r="H10" s="22"/>
    </row>
    <row r="11" spans="2:8" ht="12.75">
      <c r="B11" s="22"/>
      <c r="C11" s="22"/>
      <c r="D11" s="22"/>
      <c r="E11" s="22"/>
      <c r="F11" s="22"/>
      <c r="G11" s="22"/>
      <c r="H11" s="22"/>
    </row>
    <row r="12" spans="2:8" ht="12.75">
      <c r="B12" s="22"/>
      <c r="C12" s="22"/>
      <c r="D12" s="22"/>
      <c r="E12" s="22"/>
      <c r="F12" s="22"/>
      <c r="G12" s="22"/>
      <c r="H12" s="22"/>
    </row>
    <row r="13" spans="2:8" ht="12.75">
      <c r="B13" s="22"/>
      <c r="C13" s="22"/>
      <c r="D13" s="22"/>
      <c r="E13" s="22"/>
      <c r="F13" s="22"/>
      <c r="G13" s="22"/>
      <c r="H13" s="22"/>
    </row>
    <row r="14" spans="2:8" ht="12.75">
      <c r="B14" s="22"/>
      <c r="C14" s="22"/>
      <c r="D14" s="22"/>
      <c r="E14" s="22"/>
      <c r="F14" s="22"/>
      <c r="G14" s="22"/>
      <c r="H14" s="22"/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22"/>
      <c r="C16" s="22"/>
      <c r="D16" s="22"/>
      <c r="E16" s="22"/>
      <c r="F16" s="22"/>
      <c r="G16" s="22"/>
      <c r="H16" s="22"/>
    </row>
    <row r="17" spans="2:8" ht="12.75">
      <c r="B17" s="22"/>
      <c r="C17" s="22"/>
      <c r="D17" s="22"/>
      <c r="E17" s="22"/>
      <c r="F17" s="22"/>
      <c r="G17" s="22"/>
      <c r="H17" s="22"/>
    </row>
    <row r="18" spans="2:8" ht="12.75">
      <c r="B18" s="22"/>
      <c r="C18" s="22"/>
      <c r="D18" s="22"/>
      <c r="E18" s="22"/>
      <c r="F18" s="22"/>
      <c r="G18" s="22"/>
      <c r="H18" s="22"/>
    </row>
    <row r="19" spans="2:8" ht="12.75">
      <c r="B19" s="22"/>
      <c r="C19" s="22"/>
      <c r="D19" s="22"/>
      <c r="E19" s="22"/>
      <c r="F19" s="22"/>
      <c r="G19" s="22"/>
      <c r="H19" s="22"/>
    </row>
    <row r="20" spans="2:8" ht="12.75">
      <c r="B20" s="22"/>
      <c r="C20" s="22"/>
      <c r="D20" s="22"/>
      <c r="E20" s="22"/>
      <c r="F20" s="22"/>
      <c r="G20" s="22"/>
      <c r="H20" s="22"/>
    </row>
    <row r="21" spans="2:8" ht="12.75">
      <c r="B21" s="22"/>
      <c r="C21" s="22"/>
      <c r="D21" s="22"/>
      <c r="E21" s="22"/>
      <c r="F21" s="22"/>
      <c r="G21" s="22"/>
      <c r="H21" s="22"/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22"/>
      <c r="C23" s="22"/>
      <c r="D23" s="22"/>
      <c r="E23" s="22"/>
      <c r="F23" s="22"/>
      <c r="G23" s="22"/>
      <c r="H23" s="22"/>
    </row>
    <row r="24" spans="2:8" ht="12.75">
      <c r="B24" s="22"/>
      <c r="C24" s="22"/>
      <c r="D24" s="22"/>
      <c r="E24" s="22"/>
      <c r="F24" s="22"/>
      <c r="G24" s="22"/>
      <c r="H24" s="22"/>
    </row>
    <row r="25" spans="2:8" ht="12.75">
      <c r="B25" s="22"/>
      <c r="C25" s="22"/>
      <c r="D25" s="22"/>
      <c r="E25" s="22"/>
      <c r="F25" s="22"/>
      <c r="G25" s="22"/>
      <c r="H25" s="22"/>
    </row>
    <row r="26" spans="2:8" ht="12.75">
      <c r="B26" s="22"/>
      <c r="C26" s="22"/>
      <c r="D26" s="22"/>
      <c r="E26" s="22"/>
      <c r="F26" s="22"/>
      <c r="G26" s="22"/>
      <c r="H26" s="22"/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22"/>
      <c r="C28" s="22"/>
      <c r="D28" s="22"/>
      <c r="E28" s="22"/>
      <c r="F28" s="22"/>
      <c r="G28" s="22"/>
      <c r="H28" s="22"/>
    </row>
    <row r="29" spans="2:8" ht="12.75">
      <c r="B29" s="22"/>
      <c r="C29" s="22"/>
      <c r="D29" s="22"/>
      <c r="E29" s="22"/>
      <c r="F29" s="22"/>
      <c r="G29" s="22"/>
      <c r="H29" s="22"/>
    </row>
    <row r="30" spans="2:8" ht="12.75">
      <c r="B30" s="22"/>
      <c r="C30" s="22"/>
      <c r="D30" s="22"/>
      <c r="E30" s="22"/>
      <c r="F30" s="22"/>
      <c r="G30" s="22"/>
      <c r="H30" s="22"/>
    </row>
    <row r="31" spans="2:8" ht="12.75">
      <c r="B31" s="22"/>
      <c r="C31" s="22"/>
      <c r="D31" s="22"/>
      <c r="E31" s="22"/>
      <c r="F31" s="22"/>
      <c r="G31" s="22"/>
      <c r="H31" s="22"/>
    </row>
    <row r="32" spans="2:8" ht="12.75">
      <c r="B32" s="22"/>
      <c r="C32" s="22"/>
      <c r="D32" s="22"/>
      <c r="E32" s="22"/>
      <c r="F32" s="22"/>
      <c r="G32" s="22"/>
      <c r="H32" s="22"/>
    </row>
    <row r="33" spans="2:8" ht="12.75">
      <c r="B33" s="22"/>
      <c r="C33" s="22"/>
      <c r="D33" s="22"/>
      <c r="E33" s="22"/>
      <c r="F33" s="22"/>
      <c r="G33" s="22"/>
      <c r="H33" s="22"/>
    </row>
    <row r="34" spans="2:8" ht="12.75"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6" spans="2:8" ht="12.75">
      <c r="B36" s="22"/>
      <c r="C36" s="22"/>
      <c r="D36" s="22"/>
      <c r="E36" s="22"/>
      <c r="F36" s="22"/>
      <c r="G36" s="22"/>
      <c r="H36" s="22"/>
    </row>
    <row r="37" spans="2:8" ht="12.75">
      <c r="B37" s="22"/>
      <c r="C37" s="22"/>
      <c r="D37" s="22"/>
      <c r="E37" s="22"/>
      <c r="F37" s="22"/>
      <c r="G37" s="22"/>
      <c r="H37" s="22"/>
    </row>
    <row r="38" spans="2:8" ht="12.75">
      <c r="B38" s="22"/>
      <c r="C38" s="22"/>
      <c r="D38" s="22"/>
      <c r="E38" s="22"/>
      <c r="F38" s="22"/>
      <c r="G38" s="22"/>
      <c r="H38" s="22"/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22"/>
      <c r="C40" s="22"/>
      <c r="D40" s="22"/>
      <c r="E40" s="22"/>
      <c r="F40" s="22"/>
      <c r="G40" s="22"/>
      <c r="H40" s="22"/>
    </row>
    <row r="41" spans="2:8" ht="12.75">
      <c r="B41" s="22"/>
      <c r="C41" s="22"/>
      <c r="D41" s="22"/>
      <c r="E41" s="22"/>
      <c r="F41" s="22"/>
      <c r="G41" s="22"/>
      <c r="H41" s="22"/>
    </row>
    <row r="42" spans="2:8" ht="12.75">
      <c r="B42" s="22"/>
      <c r="C42" s="22"/>
      <c r="D42" s="22"/>
      <c r="E42" s="22"/>
      <c r="F42" s="22"/>
      <c r="G42" s="22"/>
      <c r="H42" s="22"/>
    </row>
    <row r="43" spans="2:8" ht="12.75">
      <c r="B43" s="22"/>
      <c r="C43" s="22"/>
      <c r="D43" s="22"/>
      <c r="E43" s="22"/>
      <c r="F43" s="22"/>
      <c r="G43" s="22"/>
      <c r="H43" s="22"/>
    </row>
    <row r="44" spans="2:8" ht="12.75">
      <c r="B44" s="22"/>
      <c r="C44" s="22"/>
      <c r="D44" s="22"/>
      <c r="E44" s="22"/>
      <c r="F44" s="22"/>
      <c r="G44" s="22"/>
      <c r="H44" s="22"/>
    </row>
    <row r="45" spans="2:8" ht="12.75">
      <c r="B45" s="22"/>
      <c r="C45" s="22"/>
      <c r="D45" s="22"/>
      <c r="E45" s="22"/>
      <c r="F45" s="22"/>
      <c r="G45" s="22"/>
      <c r="H45" s="2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2.75">
      <c r="B48" s="22"/>
      <c r="C48" s="22"/>
      <c r="D48" s="22"/>
      <c r="E48" s="22"/>
      <c r="F48" s="22"/>
      <c r="G48" s="22"/>
      <c r="H48" s="22"/>
    </row>
    <row r="49" spans="2:8" ht="12.75">
      <c r="B49" s="22"/>
      <c r="C49" s="22"/>
      <c r="D49" s="22"/>
      <c r="E49" s="22"/>
      <c r="F49" s="22"/>
      <c r="G49" s="22"/>
      <c r="H49" s="22"/>
    </row>
    <row r="50" spans="2:8" ht="12.75">
      <c r="B50" s="22"/>
      <c r="C50" s="22"/>
      <c r="D50" s="22"/>
      <c r="E50" s="22"/>
      <c r="F50" s="22"/>
      <c r="G50" s="22"/>
      <c r="H50" s="22"/>
    </row>
    <row r="51" spans="2:8" ht="12.75">
      <c r="B51" s="22"/>
      <c r="C51" s="22"/>
      <c r="D51" s="22"/>
      <c r="E51" s="22"/>
      <c r="F51" s="22"/>
      <c r="G51" s="22"/>
      <c r="H51" s="22"/>
    </row>
    <row r="52" spans="2:8" ht="12.75">
      <c r="B52" s="22"/>
      <c r="C52" s="22"/>
      <c r="D52" s="22"/>
      <c r="E52" s="22"/>
      <c r="F52" s="22"/>
      <c r="G52" s="22"/>
      <c r="H52" s="22"/>
    </row>
    <row r="53" spans="2:8" ht="12.75">
      <c r="B53" s="22"/>
      <c r="C53" s="22"/>
      <c r="D53" s="22"/>
      <c r="E53" s="22"/>
      <c r="F53" s="22"/>
      <c r="G53" s="22"/>
      <c r="H53" s="22"/>
    </row>
    <row r="54" spans="6:8" ht="12.75">
      <c r="F54" s="104" t="s">
        <v>246</v>
      </c>
      <c r="G54" s="251"/>
      <c r="H54" s="251"/>
    </row>
  </sheetData>
  <mergeCells count="3">
    <mergeCell ref="C2:D2"/>
    <mergeCell ref="B4:H4"/>
    <mergeCell ref="G54:H54"/>
  </mergeCells>
  <hyperlinks>
    <hyperlink ref="C2" location="'Control Panel'!A1" display="Back to Control Panel"/>
  </hyperlinks>
  <printOptions/>
  <pageMargins left="0.42" right="0.5" top="0.79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25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0" customWidth="1"/>
    <col min="2" max="2" width="56.7109375" style="13" customWidth="1"/>
    <col min="3" max="3" width="25.00390625" style="0" customWidth="1"/>
  </cols>
  <sheetData>
    <row r="2" ht="12.75">
      <c r="B2" s="88" t="s">
        <v>196</v>
      </c>
    </row>
    <row r="4" spans="2:3" ht="12.75">
      <c r="B4" s="81" t="s">
        <v>164</v>
      </c>
      <c r="C4" s="82" t="s">
        <v>165</v>
      </c>
    </row>
    <row r="5" spans="2:3" ht="12.75">
      <c r="B5" s="83" t="s">
        <v>166</v>
      </c>
      <c r="C5" s="22"/>
    </row>
    <row r="6" spans="2:3" ht="12.75">
      <c r="B6" s="64" t="s">
        <v>167</v>
      </c>
      <c r="C6" s="22"/>
    </row>
    <row r="7" spans="2:3" ht="12.75">
      <c r="B7" s="64" t="s">
        <v>168</v>
      </c>
      <c r="C7" s="22"/>
    </row>
    <row r="8" spans="2:3" ht="12.75">
      <c r="B8" s="64" t="s">
        <v>169</v>
      </c>
      <c r="C8" s="22"/>
    </row>
    <row r="9" spans="2:3" ht="12.75">
      <c r="B9" s="64" t="s">
        <v>170</v>
      </c>
      <c r="C9" s="22"/>
    </row>
    <row r="10" spans="2:3" ht="12.75">
      <c r="B10" s="64" t="s">
        <v>171</v>
      </c>
      <c r="C10" s="22"/>
    </row>
    <row r="11" spans="2:3" ht="12.75">
      <c r="B11" s="64" t="s">
        <v>172</v>
      </c>
      <c r="C11" s="22"/>
    </row>
    <row r="12" spans="2:3" ht="12.75">
      <c r="B12" s="64" t="s">
        <v>173</v>
      </c>
      <c r="C12" s="22"/>
    </row>
    <row r="13" spans="2:3" ht="51">
      <c r="B13" s="64" t="s">
        <v>174</v>
      </c>
      <c r="C13" s="22"/>
    </row>
    <row r="14" spans="2:3" ht="38.25">
      <c r="B14" s="84" t="s">
        <v>175</v>
      </c>
      <c r="C14" s="22"/>
    </row>
    <row r="15" spans="2:3" ht="51">
      <c r="B15" s="84" t="s">
        <v>176</v>
      </c>
      <c r="C15" s="22"/>
    </row>
    <row r="16" spans="2:3" ht="12.75">
      <c r="B16" s="84" t="s">
        <v>177</v>
      </c>
      <c r="C16" s="22"/>
    </row>
    <row r="17" spans="2:3" ht="12.75">
      <c r="B17" s="84" t="s">
        <v>178</v>
      </c>
      <c r="C17" s="22"/>
    </row>
    <row r="18" spans="2:3" ht="63.75">
      <c r="B18" s="84" t="s">
        <v>179</v>
      </c>
      <c r="C18" s="22"/>
    </row>
    <row r="19" spans="2:3" ht="12.75">
      <c r="B19" s="85" t="s">
        <v>180</v>
      </c>
      <c r="C19" s="22"/>
    </row>
    <row r="20" spans="2:3" ht="12.75">
      <c r="B20" s="85" t="s">
        <v>181</v>
      </c>
      <c r="C20" s="22"/>
    </row>
    <row r="21" spans="2:3" ht="25.5">
      <c r="B21" s="64" t="s">
        <v>182</v>
      </c>
      <c r="C21" s="22"/>
    </row>
    <row r="22" spans="2:3" ht="12.75">
      <c r="B22" s="64" t="s">
        <v>183</v>
      </c>
      <c r="C22" s="22"/>
    </row>
    <row r="23" spans="2:3" ht="12.75">
      <c r="B23" s="85" t="s">
        <v>184</v>
      </c>
      <c r="C23" s="22"/>
    </row>
    <row r="24" spans="2:3" ht="25.5">
      <c r="B24" s="85" t="s">
        <v>185</v>
      </c>
      <c r="C24" s="22"/>
    </row>
    <row r="25" spans="2:3" ht="25.5">
      <c r="B25" s="85" t="s">
        <v>186</v>
      </c>
      <c r="C25" s="22"/>
    </row>
  </sheetData>
  <hyperlinks>
    <hyperlink ref="B5" location="Title!A1" display="Standard first page template used"/>
    <hyperlink ref="B2" location="'Control Panel'!A1" display="Back to Index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B17"/>
  <sheetViews>
    <sheetView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3" width="12.8515625" style="0" customWidth="1"/>
  </cols>
  <sheetData>
    <row r="6" ht="12.75">
      <c r="B6" s="14" t="s">
        <v>195</v>
      </c>
    </row>
    <row r="7" ht="12.75">
      <c r="B7" s="86" t="s">
        <v>187</v>
      </c>
    </row>
    <row r="8" ht="12.75">
      <c r="B8" s="86" t="s">
        <v>188</v>
      </c>
    </row>
    <row r="9" ht="12.75">
      <c r="B9" s="86" t="s">
        <v>189</v>
      </c>
    </row>
    <row r="10" ht="12.75">
      <c r="B10" s="86" t="s">
        <v>234</v>
      </c>
    </row>
    <row r="11" ht="12.75">
      <c r="B11" s="86" t="s">
        <v>190</v>
      </c>
    </row>
    <row r="12" ht="12.75">
      <c r="B12" s="86" t="s">
        <v>191</v>
      </c>
    </row>
    <row r="13" ht="12.75">
      <c r="B13" s="86" t="s">
        <v>192</v>
      </c>
    </row>
    <row r="14" ht="12.75">
      <c r="B14" s="86" t="s">
        <v>193</v>
      </c>
    </row>
    <row r="15" ht="12.75">
      <c r="B15" s="86" t="s">
        <v>287</v>
      </c>
    </row>
    <row r="16" ht="12.75">
      <c r="B16" s="86" t="s">
        <v>288</v>
      </c>
    </row>
    <row r="17" ht="12.75">
      <c r="B17" s="86" t="s">
        <v>194</v>
      </c>
    </row>
  </sheetData>
  <hyperlinks>
    <hyperlink ref="B7" location="'Stakeholder details'!A1" display="Stakeholder Details"/>
    <hyperlink ref="B8" location="'Proposed expenditure'!A1" display="Proposed Expenditure"/>
    <hyperlink ref="B9" location="'Fundings Received'!A1" display="Fundings Received"/>
    <hyperlink ref="B11" location="'Reimbursement Breakup'!A1" display="Reimbursement Breakup"/>
    <hyperlink ref="B12" location="'Salaries Details'!A1" display="Salaries Details"/>
    <hyperlink ref="B13" location="'Cheques Dispatch'!A1" display="Cheques Dispatch"/>
    <hyperlink ref="B14" location="'Kaithi Account Details'!A1" display="Kaithi Account Details"/>
    <hyperlink ref="B17" location="'xls Preparation Guidelines'!A1" display="xls Preparation Guidelines"/>
    <hyperlink ref="B10" location="'Funds Tracking Sheet'!A1" display="Funds Tracking Sheet"/>
    <hyperlink ref="B15" location="'Voucher Filling Guidelines'!A1" display="Voucher Filling Guidelines"/>
    <hyperlink ref="B16" location="'Travel Log Sample Sheet'!A1" display="Travel Log Sample Shee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4"/>
  <sheetViews>
    <sheetView zoomScale="85" zoomScaleNormal="85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10.57421875" style="23" bestFit="1" customWidth="1"/>
    <col min="3" max="3" width="19.57421875" style="0" bestFit="1" customWidth="1"/>
    <col min="4" max="4" width="23.140625" style="13" bestFit="1" customWidth="1"/>
    <col min="5" max="5" width="21.140625" style="13" bestFit="1" customWidth="1"/>
    <col min="6" max="6" width="23.28125" style="13" bestFit="1" customWidth="1"/>
    <col min="7" max="7" width="24.7109375" style="13" bestFit="1" customWidth="1"/>
    <col min="8" max="8" width="22.421875" style="13" bestFit="1" customWidth="1"/>
    <col min="9" max="9" width="18.28125" style="13" bestFit="1" customWidth="1"/>
    <col min="10" max="10" width="13.7109375" style="13" bestFit="1" customWidth="1"/>
    <col min="11" max="11" width="16.421875" style="13" bestFit="1" customWidth="1"/>
  </cols>
  <sheetData>
    <row r="2" ht="12.75">
      <c r="C2" s="87" t="s">
        <v>196</v>
      </c>
    </row>
    <row r="4" spans="2:11" ht="12.75">
      <c r="B4" s="66" t="s">
        <v>67</v>
      </c>
      <c r="C4" s="67" t="s">
        <v>68</v>
      </c>
      <c r="D4" s="63" t="s">
        <v>72</v>
      </c>
      <c r="E4" s="63" t="s">
        <v>70</v>
      </c>
      <c r="F4" s="63" t="s">
        <v>69</v>
      </c>
      <c r="G4" s="63" t="s">
        <v>71</v>
      </c>
      <c r="H4" s="63" t="s">
        <v>93</v>
      </c>
      <c r="I4" s="63" t="s">
        <v>58</v>
      </c>
      <c r="J4" s="63" t="s">
        <v>59</v>
      </c>
      <c r="K4" s="63" t="s">
        <v>60</v>
      </c>
    </row>
    <row r="5" spans="2:11" ht="25.5">
      <c r="B5" s="24">
        <v>1</v>
      </c>
      <c r="C5" s="69" t="s">
        <v>73</v>
      </c>
      <c r="D5" s="64" t="s">
        <v>86</v>
      </c>
      <c r="E5" s="64" t="s">
        <v>74</v>
      </c>
      <c r="F5" s="64"/>
      <c r="G5" s="65" t="s">
        <v>139</v>
      </c>
      <c r="H5" s="72" t="s">
        <v>134</v>
      </c>
      <c r="I5" s="64"/>
      <c r="J5" s="64"/>
      <c r="K5" s="64"/>
    </row>
    <row r="6" spans="2:11" ht="38.25">
      <c r="B6" s="24">
        <v>2</v>
      </c>
      <c r="C6" s="69" t="s">
        <v>75</v>
      </c>
      <c r="D6" s="64" t="s">
        <v>85</v>
      </c>
      <c r="E6" s="64" t="s">
        <v>74</v>
      </c>
      <c r="F6" s="64" t="s">
        <v>88</v>
      </c>
      <c r="G6" s="65" t="s">
        <v>140</v>
      </c>
      <c r="H6" s="72" t="s">
        <v>137</v>
      </c>
      <c r="I6" s="64"/>
      <c r="J6" s="64"/>
      <c r="K6" s="64"/>
    </row>
    <row r="7" spans="2:11" ht="51">
      <c r="B7" s="24">
        <v>3</v>
      </c>
      <c r="C7" s="69" t="s">
        <v>50</v>
      </c>
      <c r="D7" s="64" t="s">
        <v>76</v>
      </c>
      <c r="E7" s="64" t="s">
        <v>74</v>
      </c>
      <c r="F7" s="64" t="s">
        <v>87</v>
      </c>
      <c r="G7" s="65" t="s">
        <v>143</v>
      </c>
      <c r="H7" s="80" t="s">
        <v>335</v>
      </c>
      <c r="I7" s="64"/>
      <c r="J7" s="64"/>
      <c r="K7" s="64"/>
    </row>
    <row r="8" spans="2:11" ht="25.5">
      <c r="B8" s="24">
        <v>4</v>
      </c>
      <c r="C8" s="69" t="s">
        <v>81</v>
      </c>
      <c r="D8" s="64" t="s">
        <v>301</v>
      </c>
      <c r="E8" s="64" t="s">
        <v>74</v>
      </c>
      <c r="F8" s="64"/>
      <c r="G8" s="65"/>
      <c r="H8" s="73" t="s">
        <v>160</v>
      </c>
      <c r="I8" s="64"/>
      <c r="J8" s="64"/>
      <c r="K8" s="64"/>
    </row>
    <row r="9" spans="2:11" ht="25.5">
      <c r="B9" s="24">
        <v>5</v>
      </c>
      <c r="C9" s="69" t="s">
        <v>161</v>
      </c>
      <c r="D9" s="64" t="s">
        <v>76</v>
      </c>
      <c r="E9" s="64" t="s">
        <v>74</v>
      </c>
      <c r="F9" s="64" t="s">
        <v>235</v>
      </c>
      <c r="G9" s="65" t="s">
        <v>162</v>
      </c>
      <c r="H9" s="72" t="s">
        <v>163</v>
      </c>
      <c r="I9" s="64"/>
      <c r="J9" s="64"/>
      <c r="K9" s="64"/>
    </row>
    <row r="10" spans="2:11" ht="38.25">
      <c r="B10" s="90">
        <v>6</v>
      </c>
      <c r="C10" s="91" t="s">
        <v>27</v>
      </c>
      <c r="D10" s="92" t="s">
        <v>212</v>
      </c>
      <c r="E10" s="92" t="s">
        <v>129</v>
      </c>
      <c r="F10" s="92" t="s">
        <v>149</v>
      </c>
      <c r="G10" s="93" t="s">
        <v>154</v>
      </c>
      <c r="H10" s="94" t="s">
        <v>135</v>
      </c>
      <c r="I10" s="92" t="s">
        <v>325</v>
      </c>
      <c r="J10" s="92" t="s">
        <v>326</v>
      </c>
      <c r="K10" s="92" t="s">
        <v>327</v>
      </c>
    </row>
    <row r="11" spans="2:11" ht="25.5">
      <c r="B11" s="24">
        <v>7</v>
      </c>
      <c r="C11" s="69" t="s">
        <v>136</v>
      </c>
      <c r="D11" s="64" t="s">
        <v>77</v>
      </c>
      <c r="E11" s="64" t="s">
        <v>146</v>
      </c>
      <c r="F11" s="64" t="s">
        <v>151</v>
      </c>
      <c r="G11" s="65" t="s">
        <v>155</v>
      </c>
      <c r="H11" s="72" t="s">
        <v>247</v>
      </c>
      <c r="I11" s="64" t="s">
        <v>144</v>
      </c>
      <c r="J11" s="64" t="s">
        <v>145</v>
      </c>
      <c r="K11" s="64">
        <v>30055003243</v>
      </c>
    </row>
    <row r="12" spans="2:11" ht="38.25">
      <c r="B12" s="24">
        <v>8</v>
      </c>
      <c r="C12" s="69" t="s">
        <v>205</v>
      </c>
      <c r="D12" s="64" t="s">
        <v>78</v>
      </c>
      <c r="E12" s="64" t="s">
        <v>147</v>
      </c>
      <c r="F12" s="64" t="s">
        <v>150</v>
      </c>
      <c r="G12" s="65" t="s">
        <v>156</v>
      </c>
      <c r="H12" s="72" t="s">
        <v>208</v>
      </c>
      <c r="I12" s="64" t="s">
        <v>144</v>
      </c>
      <c r="J12" s="64" t="s">
        <v>148</v>
      </c>
      <c r="K12" s="64">
        <v>30049957721</v>
      </c>
    </row>
    <row r="13" spans="2:11" ht="38.25">
      <c r="B13" s="24">
        <v>9</v>
      </c>
      <c r="C13" s="69" t="s">
        <v>300</v>
      </c>
      <c r="D13" s="64" t="s">
        <v>79</v>
      </c>
      <c r="E13" s="64" t="s">
        <v>147</v>
      </c>
      <c r="F13" s="64" t="s">
        <v>295</v>
      </c>
      <c r="G13" s="65" t="s">
        <v>296</v>
      </c>
      <c r="H13" s="72" t="s">
        <v>208</v>
      </c>
      <c r="I13" s="64" t="s">
        <v>297</v>
      </c>
      <c r="J13" s="64" t="s">
        <v>298</v>
      </c>
      <c r="K13" s="65" t="s">
        <v>299</v>
      </c>
    </row>
    <row r="14" spans="2:11" ht="38.25">
      <c r="B14" s="24">
        <v>10</v>
      </c>
      <c r="C14" s="69" t="s">
        <v>255</v>
      </c>
      <c r="D14" s="64" t="s">
        <v>79</v>
      </c>
      <c r="E14" s="64"/>
      <c r="F14" s="64" t="s">
        <v>130</v>
      </c>
      <c r="G14" s="65" t="s">
        <v>204</v>
      </c>
      <c r="H14" s="73"/>
      <c r="I14" s="64" t="s">
        <v>257</v>
      </c>
      <c r="J14" s="64" t="s">
        <v>334</v>
      </c>
      <c r="K14" s="64">
        <v>63019442656</v>
      </c>
    </row>
    <row r="15" spans="2:11" ht="38.25">
      <c r="B15" s="24">
        <v>11</v>
      </c>
      <c r="C15" s="69" t="s">
        <v>203</v>
      </c>
      <c r="D15" s="64" t="s">
        <v>80</v>
      </c>
      <c r="E15" s="64" t="s">
        <v>201</v>
      </c>
      <c r="F15" s="64" t="s">
        <v>202</v>
      </c>
      <c r="G15" s="65" t="s">
        <v>157</v>
      </c>
      <c r="H15" s="72" t="s">
        <v>200</v>
      </c>
      <c r="I15" s="64" t="s">
        <v>198</v>
      </c>
      <c r="J15" s="64" t="s">
        <v>199</v>
      </c>
      <c r="K15" s="89" t="s">
        <v>213</v>
      </c>
    </row>
    <row r="16" spans="2:11" ht="26.25" customHeight="1">
      <c r="B16" s="24">
        <v>12</v>
      </c>
      <c r="C16" s="69" t="s">
        <v>82</v>
      </c>
      <c r="D16" s="64" t="s">
        <v>76</v>
      </c>
      <c r="E16" s="64" t="s">
        <v>84</v>
      </c>
      <c r="F16" s="64" t="s">
        <v>248</v>
      </c>
      <c r="G16" s="64" t="s">
        <v>249</v>
      </c>
      <c r="H16" s="72" t="s">
        <v>158</v>
      </c>
      <c r="I16" s="64" t="s">
        <v>248</v>
      </c>
      <c r="J16" s="64"/>
      <c r="K16" s="64"/>
    </row>
    <row r="17" spans="2:11" ht="25.5">
      <c r="B17" s="24">
        <v>13</v>
      </c>
      <c r="C17" s="69" t="s">
        <v>83</v>
      </c>
      <c r="D17" s="64" t="s">
        <v>76</v>
      </c>
      <c r="E17" s="64" t="s">
        <v>84</v>
      </c>
      <c r="F17" s="64"/>
      <c r="G17" s="64"/>
      <c r="H17" s="72" t="s">
        <v>138</v>
      </c>
      <c r="I17" s="64"/>
      <c r="J17" s="64"/>
      <c r="K17" s="64"/>
    </row>
    <row r="18" spans="2:11" ht="12.75">
      <c r="B18" s="24">
        <v>14</v>
      </c>
      <c r="C18" s="69" t="s">
        <v>132</v>
      </c>
      <c r="D18" s="64" t="s">
        <v>153</v>
      </c>
      <c r="E18" s="64" t="s">
        <v>84</v>
      </c>
      <c r="F18" s="64"/>
      <c r="G18" s="64"/>
      <c r="H18" s="72" t="s">
        <v>133</v>
      </c>
      <c r="I18" s="64"/>
      <c r="J18" s="64"/>
      <c r="K18" s="64"/>
    </row>
    <row r="19" spans="2:11" ht="24.75" customHeight="1">
      <c r="B19" s="24">
        <v>15</v>
      </c>
      <c r="C19" s="69" t="s">
        <v>131</v>
      </c>
      <c r="D19" s="64" t="s">
        <v>76</v>
      </c>
      <c r="E19" s="64" t="s">
        <v>84</v>
      </c>
      <c r="F19" s="64" t="s">
        <v>248</v>
      </c>
      <c r="G19" s="64" t="s">
        <v>249</v>
      </c>
      <c r="H19" s="73"/>
      <c r="I19" s="64"/>
      <c r="J19" s="64"/>
      <c r="K19" s="64"/>
    </row>
    <row r="20" spans="2:11" ht="38.25">
      <c r="B20" s="24">
        <v>16</v>
      </c>
      <c r="C20" s="68" t="s">
        <v>89</v>
      </c>
      <c r="D20" s="64" t="s">
        <v>90</v>
      </c>
      <c r="E20" s="64" t="s">
        <v>91</v>
      </c>
      <c r="F20" s="64" t="s">
        <v>207</v>
      </c>
      <c r="G20" s="65" t="s">
        <v>141</v>
      </c>
      <c r="H20" s="74" t="s">
        <v>250</v>
      </c>
      <c r="I20" s="64"/>
      <c r="J20" s="64"/>
      <c r="K20" s="64"/>
    </row>
    <row r="21" spans="2:11" ht="25.5">
      <c r="B21" s="24">
        <v>17</v>
      </c>
      <c r="C21" s="68" t="s">
        <v>122</v>
      </c>
      <c r="D21" s="64" t="s">
        <v>126</v>
      </c>
      <c r="E21" s="64" t="s">
        <v>129</v>
      </c>
      <c r="F21" s="64" t="s">
        <v>206</v>
      </c>
      <c r="G21" s="65" t="s">
        <v>142</v>
      </c>
      <c r="H21" s="74" t="s">
        <v>159</v>
      </c>
      <c r="I21" s="64"/>
      <c r="J21" s="64"/>
      <c r="K21" s="64"/>
    </row>
    <row r="22" spans="2:11" ht="25.5">
      <c r="B22" s="24">
        <v>18</v>
      </c>
      <c r="C22" s="68" t="s">
        <v>123</v>
      </c>
      <c r="D22" s="64" t="s">
        <v>127</v>
      </c>
      <c r="E22" s="64" t="s">
        <v>128</v>
      </c>
      <c r="F22" s="64"/>
      <c r="G22" s="64"/>
      <c r="H22" s="64"/>
      <c r="I22" s="64"/>
      <c r="J22" s="64"/>
      <c r="K22" s="64"/>
    </row>
    <row r="23" spans="2:11" ht="25.5">
      <c r="B23" s="24">
        <v>19</v>
      </c>
      <c r="C23" s="69" t="s">
        <v>124</v>
      </c>
      <c r="D23" s="64" t="s">
        <v>127</v>
      </c>
      <c r="E23" s="64" t="s">
        <v>128</v>
      </c>
      <c r="F23" s="64"/>
      <c r="G23" s="64"/>
      <c r="H23" s="64"/>
      <c r="I23" s="64"/>
      <c r="J23" s="64"/>
      <c r="K23" s="64"/>
    </row>
    <row r="24" spans="2:11" ht="25.5">
      <c r="B24" s="24">
        <v>20</v>
      </c>
      <c r="C24" s="69" t="s">
        <v>125</v>
      </c>
      <c r="D24" s="64" t="s">
        <v>127</v>
      </c>
      <c r="E24" s="64" t="s">
        <v>128</v>
      </c>
      <c r="F24" s="64"/>
      <c r="G24" s="64"/>
      <c r="H24" s="64"/>
      <c r="I24" s="64"/>
      <c r="J24" s="64"/>
      <c r="K24" s="64"/>
    </row>
  </sheetData>
  <autoFilter ref="B4:K24"/>
  <hyperlinks>
    <hyperlink ref="H18" r:id="rId1" display="vidraj@microsoft.com"/>
    <hyperlink ref="H5" r:id="rId2" display="rohinimuthuswami@gmail.com"/>
    <hyperlink ref="H7" r:id="rId3" display="uday_gosain@yahoo.com"/>
    <hyperlink ref="H10" r:id="rId4" display="reetu722000@yahoo.co.in"/>
    <hyperlink ref="H11" r:id="rId5" display="rekha.parivartan@gmail.com"/>
    <hyperlink ref="H6" r:id="rId6" display="ravimr@mech.iitd.ac.in"/>
    <hyperlink ref="H20" r:id="rId7" display="ashakashi@yahoo.com"/>
    <hyperlink ref="H17" r:id="rId8" display="saurabh.madan@gmail.com"/>
    <hyperlink ref="H16" r:id="rId9" display="berlin10s@hotmail.com"/>
    <hyperlink ref="H21" r:id="rId10" display="rajiv_parivartan@yahoo.co.in"/>
    <hyperlink ref="H9" r:id="rId11" display="pranjal.vir@hotmail.com&#10;"/>
    <hyperlink ref="C2" location="'Control Panel'!A1" display="Back to Control Panel"/>
    <hyperlink ref="H15" r:id="rId12" display="adarsh_scb@yahoo.com"/>
    <hyperlink ref="H12" r:id="rId13" display="newsandesh@gmail.com"/>
    <hyperlink ref="H13" r:id="rId14" display="newsandesh@gmail.com"/>
  </hyperlinks>
  <printOptions/>
  <pageMargins left="0.75" right="0.75" top="1" bottom="1" header="0.5" footer="0.5"/>
  <pageSetup horizontalDpi="300" verticalDpi="300" orientation="portrait"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6.8515625" style="0" customWidth="1"/>
    <col min="4" max="4" width="14.140625" style="0" customWidth="1"/>
    <col min="5" max="5" width="12.28125" style="0" customWidth="1"/>
    <col min="6" max="6" width="9.57421875" style="0" bestFit="1" customWidth="1"/>
    <col min="9" max="9" width="28.140625" style="0" customWidth="1"/>
    <col min="10" max="10" width="11.7109375" style="0" customWidth="1"/>
    <col min="11" max="11" width="14.00390625" style="0" customWidth="1"/>
    <col min="12" max="12" width="12.140625" style="0" customWidth="1"/>
  </cols>
  <sheetData>
    <row r="2" ht="12.75">
      <c r="C2" s="87" t="s">
        <v>196</v>
      </c>
    </row>
    <row r="4" spans="2:9" ht="12.75">
      <c r="B4" s="1" t="s">
        <v>7</v>
      </c>
      <c r="H4" s="171" t="s">
        <v>290</v>
      </c>
      <c r="I4" s="172"/>
    </row>
    <row r="5" spans="2:12" ht="12.75">
      <c r="B5" s="1" t="s">
        <v>3</v>
      </c>
      <c r="D5" s="1"/>
      <c r="E5" s="1">
        <v>12</v>
      </c>
      <c r="H5" s="1" t="s">
        <v>3</v>
      </c>
      <c r="J5" s="1"/>
      <c r="K5" s="61">
        <v>12</v>
      </c>
      <c r="L5" s="22" t="s">
        <v>420</v>
      </c>
    </row>
    <row r="6" spans="2:12" ht="12.75">
      <c r="B6" s="1" t="s">
        <v>214</v>
      </c>
      <c r="D6" s="1"/>
      <c r="E6" s="1">
        <v>1</v>
      </c>
      <c r="F6" s="12"/>
      <c r="H6" s="1" t="s">
        <v>214</v>
      </c>
      <c r="J6" s="1"/>
      <c r="K6" s="61">
        <v>1</v>
      </c>
      <c r="L6" s="152">
        <v>3000</v>
      </c>
    </row>
    <row r="7" spans="2:12" ht="12.75">
      <c r="B7" s="1" t="s">
        <v>17</v>
      </c>
      <c r="D7" s="1"/>
      <c r="E7" s="1">
        <v>2</v>
      </c>
      <c r="F7" s="12"/>
      <c r="H7" s="1" t="s">
        <v>17</v>
      </c>
      <c r="J7" s="1"/>
      <c r="K7" s="61">
        <v>2</v>
      </c>
      <c r="L7" s="152">
        <v>5000</v>
      </c>
    </row>
    <row r="8" spans="2:12" ht="12.75">
      <c r="B8" s="1" t="s">
        <v>14</v>
      </c>
      <c r="D8" s="1"/>
      <c r="E8" s="1">
        <v>3</v>
      </c>
      <c r="F8" s="12"/>
      <c r="H8" s="1" t="s">
        <v>315</v>
      </c>
      <c r="J8" s="1"/>
      <c r="K8" s="61">
        <v>1</v>
      </c>
      <c r="L8" s="152">
        <v>6500</v>
      </c>
    </row>
    <row r="9" spans="2:12" ht="12.75">
      <c r="B9" s="1" t="s">
        <v>238</v>
      </c>
      <c r="D9" s="1"/>
      <c r="E9" s="1">
        <f>SUM(E6:E8)</f>
        <v>6</v>
      </c>
      <c r="H9" s="1" t="s">
        <v>316</v>
      </c>
      <c r="J9" s="1"/>
      <c r="K9" s="61">
        <v>3</v>
      </c>
      <c r="L9" s="152">
        <v>9500</v>
      </c>
    </row>
    <row r="10" spans="3:12" ht="13.5" thickBot="1">
      <c r="C10" s="1"/>
      <c r="D10" s="1"/>
      <c r="E10" s="1"/>
      <c r="H10" s="1" t="s">
        <v>238</v>
      </c>
      <c r="J10" s="1"/>
      <c r="K10" s="76">
        <f>SUM(K6:K9)</f>
        <v>7</v>
      </c>
      <c r="L10" s="152">
        <f>SUM(L6:L9)</f>
        <v>24000</v>
      </c>
    </row>
    <row r="11" spans="2:11" ht="13.5" thickBot="1">
      <c r="B11" s="11"/>
      <c r="C11" s="2"/>
      <c r="D11" s="2"/>
      <c r="E11" s="2"/>
      <c r="F11" s="3"/>
      <c r="I11" s="1"/>
      <c r="J11" s="1"/>
      <c r="K11" s="1"/>
    </row>
    <row r="12" spans="2:12" ht="51">
      <c r="B12" s="4"/>
      <c r="C12" s="20" t="s">
        <v>4</v>
      </c>
      <c r="D12" s="21" t="s">
        <v>12</v>
      </c>
      <c r="E12" s="20" t="s">
        <v>5</v>
      </c>
      <c r="F12" s="6"/>
      <c r="H12" s="125"/>
      <c r="I12" s="126"/>
      <c r="J12" s="126"/>
      <c r="K12" s="126"/>
      <c r="L12" s="127"/>
    </row>
    <row r="13" spans="2:12" ht="51">
      <c r="B13" s="4"/>
      <c r="C13" s="70" t="s">
        <v>215</v>
      </c>
      <c r="D13" s="95">
        <v>3000</v>
      </c>
      <c r="E13" s="16">
        <f>D13*$E$7*$E$5</f>
        <v>72000</v>
      </c>
      <c r="F13" s="6"/>
      <c r="H13" s="128"/>
      <c r="I13" s="129" t="s">
        <v>4</v>
      </c>
      <c r="J13" s="130" t="s">
        <v>12</v>
      </c>
      <c r="K13" s="129" t="s">
        <v>5</v>
      </c>
      <c r="L13" s="131"/>
    </row>
    <row r="14" spans="2:12" ht="12.75">
      <c r="B14" s="4"/>
      <c r="C14" s="14" t="s">
        <v>15</v>
      </c>
      <c r="D14" s="15">
        <v>5000</v>
      </c>
      <c r="E14" s="16">
        <f>D14*$E$7*$E$5</f>
        <v>120000</v>
      </c>
      <c r="F14" s="6"/>
      <c r="H14" s="128"/>
      <c r="I14" s="132" t="s">
        <v>291</v>
      </c>
      <c r="J14" s="133">
        <v>3000</v>
      </c>
      <c r="K14" s="134">
        <f>12*J14*K6</f>
        <v>36000</v>
      </c>
      <c r="L14" s="131"/>
    </row>
    <row r="15" spans="2:12" ht="12.75">
      <c r="B15" s="4"/>
      <c r="C15" s="14" t="s">
        <v>16</v>
      </c>
      <c r="D15" s="15">
        <v>8500</v>
      </c>
      <c r="E15" s="16">
        <f>D15*$E$8*$E$5</f>
        <v>306000</v>
      </c>
      <c r="F15" s="6"/>
      <c r="H15" s="128"/>
      <c r="I15" s="135" t="s">
        <v>292</v>
      </c>
      <c r="J15" s="136">
        <v>5000</v>
      </c>
      <c r="K15" s="134">
        <f>12*J15*K7</f>
        <v>120000</v>
      </c>
      <c r="L15" s="131"/>
    </row>
    <row r="16" spans="2:12" ht="12.75">
      <c r="B16" s="4"/>
      <c r="C16" s="17" t="s">
        <v>6</v>
      </c>
      <c r="D16" s="18">
        <v>1000</v>
      </c>
      <c r="E16" s="16">
        <f>12*D16*E9</f>
        <v>72000</v>
      </c>
      <c r="F16" s="6"/>
      <c r="H16" s="128"/>
      <c r="I16" s="135" t="s">
        <v>293</v>
      </c>
      <c r="J16" s="136">
        <v>6500</v>
      </c>
      <c r="K16" s="134">
        <f>12*J16*K8</f>
        <v>78000</v>
      </c>
      <c r="L16" s="131"/>
    </row>
    <row r="17" spans="2:12" ht="12.75">
      <c r="B17" s="4"/>
      <c r="C17" s="17" t="s">
        <v>1</v>
      </c>
      <c r="D17" s="18">
        <v>1000</v>
      </c>
      <c r="E17" s="16">
        <f>12*D17*(E9)</f>
        <v>72000</v>
      </c>
      <c r="F17" s="6"/>
      <c r="H17" s="128"/>
      <c r="I17" s="135" t="s">
        <v>317</v>
      </c>
      <c r="J17" s="136">
        <f>L9</f>
        <v>9500</v>
      </c>
      <c r="K17" s="134">
        <f>12*J17*K9</f>
        <v>342000</v>
      </c>
      <c r="L17" s="131"/>
    </row>
    <row r="18" spans="2:12" ht="12.75">
      <c r="B18" s="4"/>
      <c r="C18" s="17" t="s">
        <v>2</v>
      </c>
      <c r="D18" s="18">
        <v>1000</v>
      </c>
      <c r="E18" s="16">
        <f>12*D18*(E9)</f>
        <v>72000</v>
      </c>
      <c r="F18" s="6"/>
      <c r="H18" s="128"/>
      <c r="I18" s="137" t="s">
        <v>6</v>
      </c>
      <c r="J18" s="138">
        <v>1000</v>
      </c>
      <c r="K18" s="134">
        <f>12*J18*K10</f>
        <v>84000</v>
      </c>
      <c r="L18" s="131"/>
    </row>
    <row r="19" spans="2:12" ht="12.75">
      <c r="B19" s="4"/>
      <c r="C19" s="17" t="s">
        <v>10</v>
      </c>
      <c r="D19" s="18">
        <v>40000</v>
      </c>
      <c r="E19" s="18">
        <v>40000</v>
      </c>
      <c r="F19" s="6"/>
      <c r="H19" s="128"/>
      <c r="I19" s="137" t="s">
        <v>1</v>
      </c>
      <c r="J19" s="138">
        <v>1000</v>
      </c>
      <c r="K19" s="134">
        <f>12*J19*(K10)</f>
        <v>84000</v>
      </c>
      <c r="L19" s="131"/>
    </row>
    <row r="20" spans="2:12" ht="12.75">
      <c r="B20" s="4"/>
      <c r="C20" s="19" t="s">
        <v>13</v>
      </c>
      <c r="D20" s="18"/>
      <c r="E20" s="16">
        <f>SUM(E14:E19)</f>
        <v>682000</v>
      </c>
      <c r="F20" s="6" t="s">
        <v>0</v>
      </c>
      <c r="H20" s="128"/>
      <c r="I20" s="137" t="s">
        <v>2</v>
      </c>
      <c r="J20" s="138">
        <v>1000</v>
      </c>
      <c r="K20" s="134">
        <f>12*J20*(K10)</f>
        <v>84000</v>
      </c>
      <c r="L20" s="131"/>
    </row>
    <row r="21" spans="2:12" ht="12.75">
      <c r="B21" s="4"/>
      <c r="C21" s="5"/>
      <c r="D21" s="7"/>
      <c r="E21" s="7">
        <f>E20/40</f>
        <v>17050</v>
      </c>
      <c r="F21" s="6" t="s">
        <v>8</v>
      </c>
      <c r="H21" s="128"/>
      <c r="I21" s="137" t="s">
        <v>294</v>
      </c>
      <c r="J21" s="138">
        <v>40000</v>
      </c>
      <c r="K21" s="138">
        <v>40000</v>
      </c>
      <c r="L21" s="131"/>
    </row>
    <row r="22" spans="2:12" ht="12.75">
      <c r="B22" s="4"/>
      <c r="C22" s="5"/>
      <c r="D22" s="5"/>
      <c r="E22" s="7">
        <f>E20/54</f>
        <v>12629.62962962963</v>
      </c>
      <c r="F22" s="6" t="s">
        <v>9</v>
      </c>
      <c r="H22" s="128"/>
      <c r="I22" s="139" t="s">
        <v>13</v>
      </c>
      <c r="J22" s="138"/>
      <c r="K22" s="134">
        <f>SUM(K15:K21)</f>
        <v>832000</v>
      </c>
      <c r="L22" s="131" t="s">
        <v>0</v>
      </c>
    </row>
    <row r="23" spans="2:12" ht="12.75">
      <c r="B23" s="4"/>
      <c r="C23" s="5"/>
      <c r="D23" s="5"/>
      <c r="E23" s="7"/>
      <c r="F23" s="6"/>
      <c r="H23" s="128"/>
      <c r="I23" s="168"/>
      <c r="J23" s="169"/>
      <c r="K23" s="141">
        <f>K22/42.88</f>
        <v>19402.985074626864</v>
      </c>
      <c r="L23" s="131" t="s">
        <v>416</v>
      </c>
    </row>
    <row r="24" spans="2:12" ht="12.75">
      <c r="B24" s="4"/>
      <c r="C24" s="5"/>
      <c r="D24" s="5"/>
      <c r="E24" s="7"/>
      <c r="F24" s="6"/>
      <c r="H24" s="128"/>
      <c r="I24" s="168"/>
      <c r="J24" s="169"/>
      <c r="K24" s="141">
        <f>K22/68</f>
        <v>12235.29411764706</v>
      </c>
      <c r="L24" s="131" t="s">
        <v>417</v>
      </c>
    </row>
    <row r="25" spans="2:12" ht="12.75">
      <c r="B25" s="4"/>
      <c r="C25" s="5"/>
      <c r="D25" s="5"/>
      <c r="E25" s="7"/>
      <c r="F25" s="6"/>
      <c r="H25" s="128"/>
      <c r="I25" s="139" t="s">
        <v>418</v>
      </c>
      <c r="J25" s="138"/>
      <c r="K25" s="134">
        <f>'Funds Tracking Sheet'!C6</f>
        <v>180317</v>
      </c>
      <c r="L25" s="131" t="s">
        <v>0</v>
      </c>
    </row>
    <row r="26" spans="2:12" ht="12.75">
      <c r="B26" s="4"/>
      <c r="C26" s="5"/>
      <c r="D26" s="5"/>
      <c r="E26" s="7"/>
      <c r="F26" s="6"/>
      <c r="H26" s="128"/>
      <c r="I26" s="139" t="s">
        <v>419</v>
      </c>
      <c r="J26" s="138"/>
      <c r="K26" s="134">
        <f>K22-K25</f>
        <v>651683</v>
      </c>
      <c r="L26" s="131" t="s">
        <v>0</v>
      </c>
    </row>
    <row r="27" spans="2:12" ht="13.5" thickBot="1">
      <c r="B27" s="8"/>
      <c r="C27" s="9"/>
      <c r="D27" s="9"/>
      <c r="E27" s="9"/>
      <c r="F27" s="10"/>
      <c r="H27" s="128"/>
      <c r="I27" s="140"/>
      <c r="J27" s="141"/>
      <c r="K27" s="141">
        <f>K26/42.88</f>
        <v>15197.831156716416</v>
      </c>
      <c r="L27" s="131" t="s">
        <v>416</v>
      </c>
    </row>
    <row r="28" spans="8:12" ht="12.75">
      <c r="H28" s="128"/>
      <c r="I28" s="140"/>
      <c r="J28" s="140"/>
      <c r="K28" s="141">
        <f>K26/68</f>
        <v>9583.573529411764</v>
      </c>
      <c r="L28" s="131" t="s">
        <v>417</v>
      </c>
    </row>
    <row r="29" spans="8:12" ht="13.5" thickBot="1">
      <c r="H29" s="142"/>
      <c r="I29" s="143"/>
      <c r="J29" s="143"/>
      <c r="K29" s="143"/>
      <c r="L29" s="144"/>
    </row>
    <row r="31" ht="63.75">
      <c r="C31" s="13" t="s">
        <v>11</v>
      </c>
    </row>
    <row r="33" spans="3:9" ht="63.75" customHeight="1">
      <c r="C33" s="221" t="s">
        <v>236</v>
      </c>
      <c r="D33" s="221"/>
      <c r="I33" s="13"/>
    </row>
    <row r="34" spans="3:4" ht="12.75">
      <c r="C34" s="104"/>
      <c r="D34" s="104"/>
    </row>
    <row r="35" spans="2:10" ht="12.75">
      <c r="B35" s="1" t="s">
        <v>7</v>
      </c>
      <c r="I35" s="221"/>
      <c r="J35" s="221"/>
    </row>
    <row r="36" spans="2:10" ht="12.75">
      <c r="B36" s="1" t="s">
        <v>3</v>
      </c>
      <c r="D36" s="1"/>
      <c r="E36" s="1">
        <v>12</v>
      </c>
      <c r="I36" s="104"/>
      <c r="J36" s="104"/>
    </row>
    <row r="37" spans="2:8" ht="12.75">
      <c r="B37" s="1" t="s">
        <v>17</v>
      </c>
      <c r="D37" s="1"/>
      <c r="E37" s="1">
        <v>3</v>
      </c>
      <c r="H37" s="1"/>
    </row>
    <row r="38" spans="2:11" ht="12.75">
      <c r="B38" s="1" t="s">
        <v>14</v>
      </c>
      <c r="D38" s="1"/>
      <c r="E38" s="1">
        <v>3</v>
      </c>
      <c r="H38" s="1"/>
      <c r="J38" s="1"/>
      <c r="K38" s="1"/>
    </row>
    <row r="39" spans="2:11" ht="12.75">
      <c r="B39" s="1" t="s">
        <v>238</v>
      </c>
      <c r="D39" s="1"/>
      <c r="E39" s="1">
        <f>SUM(E37:E38)</f>
        <v>6</v>
      </c>
      <c r="H39" s="1"/>
      <c r="J39" s="1"/>
      <c r="K39" s="1"/>
    </row>
    <row r="40" spans="3:11" ht="13.5" thickBot="1">
      <c r="C40" s="104"/>
      <c r="D40" s="104"/>
      <c r="H40" s="1"/>
      <c r="J40" s="1"/>
      <c r="K40" s="1"/>
    </row>
    <row r="41" spans="2:11" ht="12.75">
      <c r="B41" s="11"/>
      <c r="C41" s="2"/>
      <c r="D41" s="2"/>
      <c r="E41" s="2"/>
      <c r="F41" s="3"/>
      <c r="H41" s="1"/>
      <c r="J41" s="1"/>
      <c r="K41" s="1"/>
    </row>
    <row r="42" spans="2:6" ht="51">
      <c r="B42" s="4"/>
      <c r="C42" s="20" t="s">
        <v>4</v>
      </c>
      <c r="D42" s="21" t="s">
        <v>12</v>
      </c>
      <c r="E42" s="20" t="s">
        <v>5</v>
      </c>
      <c r="F42" s="6"/>
    </row>
    <row r="43" spans="2:6" ht="12.75">
      <c r="B43" s="4"/>
      <c r="C43" s="14" t="s">
        <v>15</v>
      </c>
      <c r="D43" s="15">
        <v>5000</v>
      </c>
      <c r="E43" s="16">
        <f>E36*E37*D43</f>
        <v>180000</v>
      </c>
      <c r="F43" s="6"/>
    </row>
    <row r="44" spans="2:6" ht="12.75">
      <c r="B44" s="4"/>
      <c r="C44" s="14" t="s">
        <v>16</v>
      </c>
      <c r="D44" s="15">
        <v>8500</v>
      </c>
      <c r="E44" s="16">
        <f>E36*E38*D44</f>
        <v>306000</v>
      </c>
      <c r="F44" s="6"/>
    </row>
    <row r="45" spans="2:6" ht="12.75">
      <c r="B45" s="4"/>
      <c r="C45" s="17" t="s">
        <v>6</v>
      </c>
      <c r="D45" s="18">
        <v>1000</v>
      </c>
      <c r="E45" s="16">
        <f>E36*D45*E39</f>
        <v>72000</v>
      </c>
      <c r="F45" s="6"/>
    </row>
    <row r="46" spans="2:6" ht="12.75">
      <c r="B46" s="4"/>
      <c r="C46" s="17" t="s">
        <v>1</v>
      </c>
      <c r="D46" s="18">
        <v>1000</v>
      </c>
      <c r="E46" s="16">
        <f>E36*D46*E39</f>
        <v>72000</v>
      </c>
      <c r="F46" s="6"/>
    </row>
    <row r="47" spans="2:6" ht="12.75">
      <c r="B47" s="4"/>
      <c r="C47" s="17" t="s">
        <v>2</v>
      </c>
      <c r="D47" s="18">
        <v>1000</v>
      </c>
      <c r="E47" s="16">
        <f>E36*D47*E39</f>
        <v>72000</v>
      </c>
      <c r="F47" s="6"/>
    </row>
    <row r="48" spans="2:6" ht="12.75">
      <c r="B48" s="4"/>
      <c r="C48" s="17" t="s">
        <v>10</v>
      </c>
      <c r="D48" s="18">
        <v>40000</v>
      </c>
      <c r="E48" s="18">
        <v>40000</v>
      </c>
      <c r="F48" s="6"/>
    </row>
    <row r="49" spans="2:6" ht="12.75">
      <c r="B49" s="4"/>
      <c r="C49" s="19" t="s">
        <v>13</v>
      </c>
      <c r="D49" s="18"/>
      <c r="E49" s="16">
        <f>SUM(E43:E48)</f>
        <v>742000</v>
      </c>
      <c r="F49" s="6" t="s">
        <v>0</v>
      </c>
    </row>
    <row r="50" spans="2:6" ht="12.75">
      <c r="B50" s="4"/>
      <c r="C50" s="5"/>
      <c r="D50" s="7"/>
      <c r="E50" s="7">
        <f>E49/40</f>
        <v>18550</v>
      </c>
      <c r="F50" s="6" t="s">
        <v>8</v>
      </c>
    </row>
    <row r="51" spans="2:6" ht="12.75">
      <c r="B51" s="4"/>
      <c r="C51" s="5"/>
      <c r="D51" s="5"/>
      <c r="E51" s="7">
        <f>E49/54</f>
        <v>13740.74074074074</v>
      </c>
      <c r="F51" s="6" t="s">
        <v>9</v>
      </c>
    </row>
    <row r="52" spans="2:6" ht="13.5" thickBot="1">
      <c r="B52" s="8"/>
      <c r="C52" s="9"/>
      <c r="D52" s="9"/>
      <c r="E52" s="9"/>
      <c r="F52" s="10"/>
    </row>
  </sheetData>
  <mergeCells count="2">
    <mergeCell ref="C33:D33"/>
    <mergeCell ref="I35:J35"/>
  </mergeCells>
  <hyperlinks>
    <hyperlink ref="C2" location="'Control Panel'!A1" display="Back to Control Panel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85" zoomScaleNormal="85" workbookViewId="0" topLeftCell="A1">
      <selection activeCell="G45" sqref="G45"/>
    </sheetView>
  </sheetViews>
  <sheetFormatPr defaultColWidth="9.140625" defaultRowHeight="12.75"/>
  <cols>
    <col min="2" max="2" width="19.140625" style="0" customWidth="1"/>
    <col min="3" max="3" width="12.7109375" style="0" customWidth="1"/>
    <col min="4" max="4" width="11.7109375" style="0" customWidth="1"/>
    <col min="5" max="5" width="17.140625" style="0" customWidth="1"/>
    <col min="6" max="6" width="12.7109375" style="0" customWidth="1"/>
    <col min="7" max="7" width="42.57421875" style="0" customWidth="1"/>
  </cols>
  <sheetData>
    <row r="1" spans="3:7" ht="12.75">
      <c r="C1" s="173" t="s">
        <v>425</v>
      </c>
      <c r="D1" s="174"/>
      <c r="E1" s="23"/>
      <c r="G1" s="23"/>
    </row>
    <row r="2" spans="3:7" ht="12.75">
      <c r="C2" s="173"/>
      <c r="D2" s="174"/>
      <c r="E2" s="23"/>
      <c r="G2" s="23"/>
    </row>
    <row r="3" spans="2:7" ht="12.75">
      <c r="B3" s="23"/>
      <c r="C3" s="104" t="s">
        <v>426</v>
      </c>
      <c r="D3" s="23"/>
      <c r="F3" s="104" t="s">
        <v>427</v>
      </c>
      <c r="G3" s="23"/>
    </row>
    <row r="4" spans="1:7" ht="12.75">
      <c r="A4" s="23" t="s">
        <v>46</v>
      </c>
      <c r="B4" s="23" t="s">
        <v>404</v>
      </c>
      <c r="C4" s="23" t="s">
        <v>94</v>
      </c>
      <c r="D4" s="23"/>
      <c r="E4" s="23" t="s">
        <v>428</v>
      </c>
      <c r="F4" s="23" t="s">
        <v>94</v>
      </c>
      <c r="G4" s="23" t="s">
        <v>429</v>
      </c>
    </row>
    <row r="5" spans="1:7" ht="12.75">
      <c r="A5" s="175" t="s">
        <v>430</v>
      </c>
      <c r="B5" s="176" t="s">
        <v>431</v>
      </c>
      <c r="C5" s="177">
        <v>310501.5</v>
      </c>
      <c r="D5" s="178" t="s">
        <v>432</v>
      </c>
      <c r="E5" s="179" t="s">
        <v>433</v>
      </c>
      <c r="F5" s="180">
        <v>29750</v>
      </c>
      <c r="G5" s="181" t="s">
        <v>434</v>
      </c>
    </row>
    <row r="6" spans="1:7" ht="12.75">
      <c r="A6" s="175" t="s">
        <v>435</v>
      </c>
      <c r="B6" s="176" t="s">
        <v>431</v>
      </c>
      <c r="C6" s="177">
        <v>316267.6</v>
      </c>
      <c r="D6" s="178" t="s">
        <v>436</v>
      </c>
      <c r="E6" s="179" t="s">
        <v>437</v>
      </c>
      <c r="F6" s="180">
        <v>5400</v>
      </c>
      <c r="G6" s="181" t="s">
        <v>438</v>
      </c>
    </row>
    <row r="7" spans="4:7" ht="12.75">
      <c r="D7" s="178" t="s">
        <v>439</v>
      </c>
      <c r="E7" s="179" t="s">
        <v>440</v>
      </c>
      <c r="F7" s="180">
        <v>9604</v>
      </c>
      <c r="G7" s="181" t="s">
        <v>441</v>
      </c>
    </row>
    <row r="8" spans="4:7" ht="12.75">
      <c r="D8" s="178" t="s">
        <v>439</v>
      </c>
      <c r="E8" s="179" t="s">
        <v>442</v>
      </c>
      <c r="F8" s="180">
        <v>33193</v>
      </c>
      <c r="G8" s="181" t="s">
        <v>443</v>
      </c>
    </row>
    <row r="9" spans="4:7" ht="12.75">
      <c r="D9" s="182">
        <v>39427</v>
      </c>
      <c r="E9" s="179" t="s">
        <v>444</v>
      </c>
      <c r="F9" s="180">
        <v>6050</v>
      </c>
      <c r="G9" s="181" t="s">
        <v>438</v>
      </c>
    </row>
    <row r="10" spans="4:7" ht="12.75">
      <c r="D10" s="178" t="s">
        <v>445</v>
      </c>
      <c r="E10" s="179" t="s">
        <v>446</v>
      </c>
      <c r="F10" s="180">
        <v>11803</v>
      </c>
      <c r="G10" s="181" t="s">
        <v>443</v>
      </c>
    </row>
    <row r="11" spans="4:7" ht="12.75">
      <c r="D11" s="178" t="s">
        <v>445</v>
      </c>
      <c r="E11" s="179" t="s">
        <v>447</v>
      </c>
      <c r="F11" s="180">
        <v>11143</v>
      </c>
      <c r="G11" s="181" t="s">
        <v>441</v>
      </c>
    </row>
    <row r="12" spans="4:7" ht="12.75">
      <c r="D12" s="178" t="s">
        <v>448</v>
      </c>
      <c r="E12" s="179" t="s">
        <v>449</v>
      </c>
      <c r="F12" s="180">
        <v>9965</v>
      </c>
      <c r="G12" s="181" t="s">
        <v>434</v>
      </c>
    </row>
    <row r="13" spans="4:7" ht="12.75">
      <c r="D13" s="183" t="s">
        <v>450</v>
      </c>
      <c r="E13" s="179" t="s">
        <v>451</v>
      </c>
      <c r="F13" s="180">
        <v>10903</v>
      </c>
      <c r="G13" s="181" t="s">
        <v>434</v>
      </c>
    </row>
    <row r="14" spans="4:7" ht="12.75">
      <c r="D14" s="183" t="s">
        <v>452</v>
      </c>
      <c r="E14" s="179" t="s">
        <v>453</v>
      </c>
      <c r="F14" s="180">
        <v>8500</v>
      </c>
      <c r="G14" s="181" t="s">
        <v>441</v>
      </c>
    </row>
    <row r="15" spans="4:7" ht="12.75">
      <c r="D15" s="183" t="s">
        <v>452</v>
      </c>
      <c r="E15" s="179" t="s">
        <v>454</v>
      </c>
      <c r="F15" s="180">
        <v>10880</v>
      </c>
      <c r="G15" s="181" t="s">
        <v>443</v>
      </c>
    </row>
    <row r="16" spans="4:7" ht="12.75">
      <c r="D16" s="178">
        <v>39630</v>
      </c>
      <c r="E16" s="179" t="s">
        <v>455</v>
      </c>
      <c r="F16" s="180">
        <v>16637</v>
      </c>
      <c r="G16" s="181" t="s">
        <v>456</v>
      </c>
    </row>
    <row r="17" spans="4:7" ht="12.75">
      <c r="D17" s="178">
        <v>39630</v>
      </c>
      <c r="E17" s="179" t="s">
        <v>58</v>
      </c>
      <c r="F17" s="184">
        <v>48</v>
      </c>
      <c r="G17" s="181" t="s">
        <v>457</v>
      </c>
    </row>
    <row r="18" spans="4:7" ht="12.75">
      <c r="D18" s="178">
        <v>39722</v>
      </c>
      <c r="E18" s="179" t="s">
        <v>458</v>
      </c>
      <c r="F18" s="180">
        <v>15361</v>
      </c>
      <c r="G18" s="181" t="s">
        <v>443</v>
      </c>
    </row>
    <row r="19" spans="4:7" ht="12.75">
      <c r="D19" s="178">
        <v>39722</v>
      </c>
      <c r="E19" s="179" t="s">
        <v>459</v>
      </c>
      <c r="F19" s="180">
        <v>13239</v>
      </c>
      <c r="G19" s="181" t="s">
        <v>434</v>
      </c>
    </row>
    <row r="20" spans="4:7" ht="12.75">
      <c r="D20" s="182">
        <v>39753</v>
      </c>
      <c r="E20" s="179" t="s">
        <v>460</v>
      </c>
      <c r="F20" s="180">
        <v>11573</v>
      </c>
      <c r="G20" s="181" t="s">
        <v>441</v>
      </c>
    </row>
    <row r="21" spans="4:7" ht="12.75">
      <c r="D21" s="185">
        <v>39663</v>
      </c>
      <c r="E21" s="179">
        <v>61783</v>
      </c>
      <c r="F21" s="180">
        <v>10740</v>
      </c>
      <c r="G21" s="181" t="s">
        <v>461</v>
      </c>
    </row>
    <row r="22" spans="4:7" ht="12.75">
      <c r="D22" s="185">
        <v>39663</v>
      </c>
      <c r="E22" s="179">
        <v>64147</v>
      </c>
      <c r="F22" s="180">
        <v>14139</v>
      </c>
      <c r="G22" s="181" t="s">
        <v>462</v>
      </c>
    </row>
    <row r="23" spans="4:7" ht="12.75">
      <c r="D23" s="185">
        <v>39663</v>
      </c>
      <c r="E23" s="179">
        <v>64149</v>
      </c>
      <c r="F23" s="180">
        <v>12478</v>
      </c>
      <c r="G23" s="181" t="s">
        <v>463</v>
      </c>
    </row>
    <row r="24" spans="4:7" ht="12.75">
      <c r="D24" s="185">
        <v>39663</v>
      </c>
      <c r="E24" s="179">
        <v>64148</v>
      </c>
      <c r="F24" s="180">
        <v>12388</v>
      </c>
      <c r="G24" s="181" t="s">
        <v>464</v>
      </c>
    </row>
    <row r="25" spans="4:7" ht="12.75">
      <c r="D25" s="186" t="s">
        <v>465</v>
      </c>
      <c r="E25" s="187">
        <v>64154</v>
      </c>
      <c r="F25" s="180">
        <v>56000</v>
      </c>
      <c r="G25" s="188" t="s">
        <v>466</v>
      </c>
    </row>
    <row r="26" spans="4:7" ht="12.75">
      <c r="D26" s="186" t="s">
        <v>467</v>
      </c>
      <c r="E26" s="187">
        <v>67369</v>
      </c>
      <c r="F26" s="180">
        <v>80000</v>
      </c>
      <c r="G26" s="189" t="s">
        <v>468</v>
      </c>
    </row>
    <row r="27" spans="4:7" ht="12.75">
      <c r="D27" s="186" t="s">
        <v>469</v>
      </c>
      <c r="E27" s="187">
        <v>67375</v>
      </c>
      <c r="F27" s="180">
        <v>80000</v>
      </c>
      <c r="G27" s="189" t="s">
        <v>468</v>
      </c>
    </row>
    <row r="28" spans="4:7" ht="12.75">
      <c r="D28" s="186" t="s">
        <v>470</v>
      </c>
      <c r="E28" s="187">
        <v>67392</v>
      </c>
      <c r="F28" s="180">
        <v>40000</v>
      </c>
      <c r="G28" s="189" t="s">
        <v>468</v>
      </c>
    </row>
    <row r="29" spans="4:7" ht="12.75">
      <c r="D29" s="186"/>
      <c r="E29" s="187"/>
      <c r="F29" s="180"/>
      <c r="G29" s="188"/>
    </row>
    <row r="30" spans="4:7" ht="12.75">
      <c r="D30" s="186"/>
      <c r="E30" s="187"/>
      <c r="F30" s="180"/>
      <c r="G30" s="188"/>
    </row>
    <row r="31" spans="4:7" ht="12.75">
      <c r="D31" s="186"/>
      <c r="E31" s="187"/>
      <c r="F31" s="180"/>
      <c r="G31" s="188"/>
    </row>
    <row r="32" spans="4:7" ht="12.75">
      <c r="D32" s="190"/>
      <c r="E32" s="189"/>
      <c r="F32" s="189"/>
      <c r="G32" s="187"/>
    </row>
    <row r="33" spans="2:7" ht="12.75">
      <c r="B33" s="1" t="s">
        <v>471</v>
      </c>
      <c r="C33" s="191">
        <f>SUM(C5:C24)</f>
        <v>626769.1</v>
      </c>
      <c r="D33" s="192"/>
      <c r="E33" s="193" t="s">
        <v>472</v>
      </c>
      <c r="F33" s="194">
        <f>SUM(F5:F32)</f>
        <v>509794</v>
      </c>
      <c r="G33" s="187"/>
    </row>
    <row r="34" spans="4:7" ht="12.75">
      <c r="D34" s="195"/>
      <c r="G34" s="23"/>
    </row>
    <row r="35" spans="4:7" ht="12.75">
      <c r="D35" s="1" t="s">
        <v>473</v>
      </c>
      <c r="E35" s="196">
        <f>SUM(C33-F33)</f>
        <v>116975.09999999998</v>
      </c>
      <c r="G35" s="23"/>
    </row>
    <row r="36" spans="4:7" ht="12.75">
      <c r="D36" s="1"/>
      <c r="E36" s="197"/>
      <c r="G36" s="23"/>
    </row>
    <row r="43" ht="12.75">
      <c r="G43" t="s">
        <v>474</v>
      </c>
    </row>
    <row r="47" ht="12.75">
      <c r="G47" s="198" t="s">
        <v>475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H9" sqref="H9"/>
    </sheetView>
  </sheetViews>
  <sheetFormatPr defaultColWidth="9.140625" defaultRowHeight="12.75"/>
  <cols>
    <col min="1" max="2" width="9.140625" style="13" customWidth="1"/>
    <col min="3" max="3" width="15.28125" style="13" customWidth="1"/>
    <col min="4" max="5" width="12.7109375" style="13" customWidth="1"/>
    <col min="6" max="6" width="29.7109375" style="13" customWidth="1"/>
    <col min="7" max="7" width="12.57421875" style="13" customWidth="1"/>
    <col min="8" max="8" width="12.00390625" style="13" customWidth="1"/>
    <col min="9" max="9" width="16.7109375" style="13" customWidth="1"/>
    <col min="10" max="10" width="15.57421875" style="13" customWidth="1"/>
    <col min="11" max="16384" width="9.140625" style="13" customWidth="1"/>
  </cols>
  <sheetData>
    <row r="2" ht="38.25">
      <c r="B2" s="164" t="s">
        <v>196</v>
      </c>
    </row>
    <row r="4" spans="2:9" ht="25.5">
      <c r="B4" s="163" t="s">
        <v>21</v>
      </c>
      <c r="C4" s="163" t="s">
        <v>404</v>
      </c>
      <c r="D4" s="163" t="s">
        <v>405</v>
      </c>
      <c r="E4" s="163" t="s">
        <v>407</v>
      </c>
      <c r="F4" s="163" t="s">
        <v>197</v>
      </c>
      <c r="G4" s="163" t="s">
        <v>18</v>
      </c>
      <c r="H4" s="163" t="s">
        <v>19</v>
      </c>
      <c r="I4" s="163" t="s">
        <v>20</v>
      </c>
    </row>
    <row r="5" spans="2:9" ht="25.5">
      <c r="B5" s="64">
        <v>1</v>
      </c>
      <c r="C5" s="64" t="s">
        <v>152</v>
      </c>
      <c r="D5" s="64" t="s">
        <v>413</v>
      </c>
      <c r="E5" s="64" t="s">
        <v>408</v>
      </c>
      <c r="F5" s="64" t="s">
        <v>415</v>
      </c>
      <c r="G5" s="165">
        <v>7925</v>
      </c>
      <c r="H5" s="166">
        <v>310501</v>
      </c>
      <c r="I5" s="64"/>
    </row>
    <row r="6" spans="2:9" ht="25.5">
      <c r="B6" s="64">
        <v>2</v>
      </c>
      <c r="C6" s="64" t="s">
        <v>152</v>
      </c>
      <c r="D6" s="64" t="s">
        <v>413</v>
      </c>
      <c r="E6" s="64" t="s">
        <v>408</v>
      </c>
      <c r="F6" s="64" t="s">
        <v>414</v>
      </c>
      <c r="G6" s="165">
        <v>8072.83</v>
      </c>
      <c r="H6" s="166">
        <v>316267</v>
      </c>
      <c r="I6" s="167">
        <v>39594</v>
      </c>
    </row>
    <row r="7" spans="2:9" ht="38.25">
      <c r="B7" s="64">
        <v>3</v>
      </c>
      <c r="C7" s="64" t="s">
        <v>413</v>
      </c>
      <c r="D7" s="64" t="s">
        <v>412</v>
      </c>
      <c r="E7" s="64" t="s">
        <v>411</v>
      </c>
      <c r="F7" s="64" t="s">
        <v>406</v>
      </c>
      <c r="G7" s="64" t="s">
        <v>409</v>
      </c>
      <c r="H7" s="166"/>
      <c r="I7" s="167">
        <v>39612</v>
      </c>
    </row>
    <row r="8" spans="2:9" ht="38.25">
      <c r="B8" s="64">
        <v>4</v>
      </c>
      <c r="C8" s="64" t="s">
        <v>413</v>
      </c>
      <c r="D8" s="64" t="s">
        <v>412</v>
      </c>
      <c r="E8" s="64" t="s">
        <v>410</v>
      </c>
      <c r="F8" s="64" t="s">
        <v>406</v>
      </c>
      <c r="G8" s="64" t="s">
        <v>409</v>
      </c>
      <c r="H8" s="166"/>
      <c r="I8" s="167">
        <v>39623</v>
      </c>
    </row>
    <row r="9" spans="2:9" ht="12.75">
      <c r="B9" s="64"/>
      <c r="C9" s="64"/>
      <c r="D9" s="64"/>
      <c r="E9" s="64"/>
      <c r="F9" s="64"/>
      <c r="G9" s="64"/>
      <c r="H9" s="166"/>
      <c r="I9" s="64"/>
    </row>
    <row r="10" spans="2:9" ht="12.75">
      <c r="B10" s="64"/>
      <c r="C10" s="64"/>
      <c r="D10" s="64"/>
      <c r="E10" s="64"/>
      <c r="F10" s="64"/>
      <c r="G10" s="64"/>
      <c r="H10" s="166"/>
      <c r="I10" s="64"/>
    </row>
    <row r="11" spans="2:9" ht="12.75">
      <c r="B11" s="64"/>
      <c r="C11" s="64"/>
      <c r="D11" s="64"/>
      <c r="E11" s="64"/>
      <c r="F11" s="64"/>
      <c r="G11" s="64"/>
      <c r="H11" s="166"/>
      <c r="I11" s="64"/>
    </row>
    <row r="12" spans="2:9" ht="12.75">
      <c r="B12" s="64"/>
      <c r="C12" s="64"/>
      <c r="D12" s="64"/>
      <c r="E12" s="64"/>
      <c r="F12" s="64"/>
      <c r="G12" s="64"/>
      <c r="H12" s="166"/>
      <c r="I12" s="64"/>
    </row>
    <row r="13" spans="2:9" ht="12.75">
      <c r="B13" s="64"/>
      <c r="C13" s="64"/>
      <c r="D13" s="64"/>
      <c r="E13" s="64"/>
      <c r="F13" s="64"/>
      <c r="G13" s="64"/>
      <c r="H13" s="166"/>
      <c r="I13" s="64"/>
    </row>
    <row r="14" spans="2:9" ht="12.75">
      <c r="B14" s="64"/>
      <c r="C14" s="64"/>
      <c r="D14" s="64"/>
      <c r="E14" s="64"/>
      <c r="F14" s="64"/>
      <c r="G14" s="64"/>
      <c r="H14" s="166"/>
      <c r="I14" s="64"/>
    </row>
    <row r="15" spans="2:9" ht="12.75">
      <c r="B15" s="64"/>
      <c r="C15" s="64"/>
      <c r="D15" s="64"/>
      <c r="E15" s="64"/>
      <c r="F15" s="64"/>
      <c r="G15" s="64"/>
      <c r="H15" s="166"/>
      <c r="I15" s="64"/>
    </row>
    <row r="16" spans="2:9" ht="12.75">
      <c r="B16" s="64"/>
      <c r="C16" s="64"/>
      <c r="D16" s="64"/>
      <c r="E16" s="64"/>
      <c r="F16" s="64"/>
      <c r="G16" s="64"/>
      <c r="H16" s="166"/>
      <c r="I16" s="64"/>
    </row>
    <row r="17" spans="2:9" ht="12.75">
      <c r="B17" s="64"/>
      <c r="C17" s="64"/>
      <c r="D17" s="64"/>
      <c r="E17" s="64"/>
      <c r="F17" s="64"/>
      <c r="G17" s="64"/>
      <c r="H17" s="166"/>
      <c r="I17" s="64"/>
    </row>
    <row r="18" spans="2:9" ht="12.75">
      <c r="B18" s="64"/>
      <c r="C18" s="64"/>
      <c r="D18" s="64"/>
      <c r="E18" s="64"/>
      <c r="F18" s="64"/>
      <c r="G18" s="64"/>
      <c r="H18" s="166"/>
      <c r="I18" s="64"/>
    </row>
    <row r="19" spans="2:9" ht="12.75">
      <c r="B19" s="64"/>
      <c r="C19" s="64"/>
      <c r="D19" s="64"/>
      <c r="E19" s="64"/>
      <c r="F19" s="64"/>
      <c r="G19" s="64"/>
      <c r="H19" s="166"/>
      <c r="I19" s="64"/>
    </row>
    <row r="20" spans="2:9" ht="12.75">
      <c r="B20" s="64"/>
      <c r="C20" s="64"/>
      <c r="D20" s="64"/>
      <c r="E20" s="64"/>
      <c r="F20" s="64"/>
      <c r="G20" s="64"/>
      <c r="H20" s="166"/>
      <c r="I20" s="64"/>
    </row>
    <row r="21" spans="2:9" ht="12.75">
      <c r="B21" s="64"/>
      <c r="C21" s="64"/>
      <c r="D21" s="64"/>
      <c r="E21" s="64"/>
      <c r="F21" s="64"/>
      <c r="G21" s="64"/>
      <c r="H21" s="166"/>
      <c r="I21" s="64"/>
    </row>
    <row r="22" spans="2:9" ht="12.75">
      <c r="B22" s="64"/>
      <c r="C22" s="64"/>
      <c r="D22" s="64"/>
      <c r="E22" s="64"/>
      <c r="F22" s="64"/>
      <c r="G22" s="64"/>
      <c r="H22" s="166"/>
      <c r="I22" s="64"/>
    </row>
  </sheetData>
  <hyperlinks>
    <hyperlink ref="B2" location="'Control Panel'!A1" display="Back to Control Panel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C23" sqref="C23"/>
    </sheetView>
  </sheetViews>
  <sheetFormatPr defaultColWidth="9.140625" defaultRowHeight="10.5" customHeight="1"/>
  <cols>
    <col min="2" max="2" width="14.00390625" style="0" customWidth="1"/>
    <col min="3" max="3" width="11.00390625" style="0" customWidth="1"/>
    <col min="6" max="6" width="13.00390625" style="0" customWidth="1"/>
    <col min="7" max="7" width="16.57421875" style="0" customWidth="1"/>
  </cols>
  <sheetData>
    <row r="2" ht="10.5" customHeight="1">
      <c r="B2" s="87" t="s">
        <v>196</v>
      </c>
    </row>
    <row r="4" spans="2:3" ht="10.5" customHeight="1">
      <c r="B4" s="162" t="s">
        <v>216</v>
      </c>
      <c r="C4" s="99">
        <f>SUM('Fundings Received'!H5:H22)</f>
        <v>626768</v>
      </c>
    </row>
    <row r="5" spans="2:3" ht="10.5" customHeight="1">
      <c r="B5" s="162" t="s">
        <v>217</v>
      </c>
      <c r="C5" s="97">
        <f>C23</f>
        <v>446451</v>
      </c>
    </row>
    <row r="6" spans="2:3" ht="10.5" customHeight="1">
      <c r="B6" s="162" t="s">
        <v>218</v>
      </c>
      <c r="C6" s="97">
        <f>C4-C5</f>
        <v>180317</v>
      </c>
    </row>
    <row r="8" spans="6:7" ht="10.5" customHeight="1">
      <c r="F8" s="222" t="s">
        <v>233</v>
      </c>
      <c r="G8" s="222"/>
    </row>
    <row r="10" spans="2:7" ht="10.5" customHeight="1">
      <c r="B10" s="107" t="s">
        <v>219</v>
      </c>
      <c r="C10" s="107" t="s">
        <v>480</v>
      </c>
      <c r="F10" s="107" t="s">
        <v>232</v>
      </c>
      <c r="G10" s="107" t="s">
        <v>480</v>
      </c>
    </row>
    <row r="11" spans="2:7" ht="48">
      <c r="B11" s="105" t="s">
        <v>221</v>
      </c>
      <c r="C11" s="153">
        <f>'Salaries Details'!E17</f>
        <v>21788</v>
      </c>
      <c r="F11" s="199" t="s">
        <v>479</v>
      </c>
      <c r="G11" s="200">
        <v>15000</v>
      </c>
    </row>
    <row r="12" spans="2:7" ht="10.5" customHeight="1">
      <c r="B12" s="105" t="s">
        <v>220</v>
      </c>
      <c r="C12" s="153">
        <f>'Salaries Details'!J17</f>
        <v>20472</v>
      </c>
      <c r="F12" s="106"/>
      <c r="G12" s="100"/>
    </row>
    <row r="13" spans="2:7" ht="10.5" customHeight="1">
      <c r="B13" s="105" t="s">
        <v>222</v>
      </c>
      <c r="C13" s="153">
        <f>'Salaries Details'!O17</f>
        <v>39068</v>
      </c>
      <c r="F13" s="106"/>
      <c r="G13" s="100"/>
    </row>
    <row r="14" spans="2:7" ht="10.5" customHeight="1">
      <c r="B14" s="105" t="s">
        <v>223</v>
      </c>
      <c r="C14" s="153">
        <f>'Salaries Details'!T17</f>
        <v>42900</v>
      </c>
      <c r="F14" s="106"/>
      <c r="G14" s="100"/>
    </row>
    <row r="15" spans="2:7" ht="10.5" customHeight="1">
      <c r="B15" s="105" t="s">
        <v>224</v>
      </c>
      <c r="C15" s="153">
        <f>'Salaries Details'!Y17</f>
        <v>41382</v>
      </c>
      <c r="F15" s="106"/>
      <c r="G15" s="100"/>
    </row>
    <row r="16" spans="2:7" ht="10.5" customHeight="1">
      <c r="B16" s="105" t="s">
        <v>225</v>
      </c>
      <c r="C16" s="153">
        <f>'Salaries Details'!AD17</f>
        <v>45489</v>
      </c>
      <c r="F16" s="106"/>
      <c r="G16" s="100"/>
    </row>
    <row r="17" spans="2:7" ht="10.5" customHeight="1">
      <c r="B17" s="105" t="s">
        <v>226</v>
      </c>
      <c r="C17" s="153">
        <f>'Salaries Details'!AI17</f>
        <v>41193</v>
      </c>
      <c r="F17" s="106"/>
      <c r="G17" s="100"/>
    </row>
    <row r="18" spans="2:7" ht="10.5" customHeight="1">
      <c r="B18" s="105" t="s">
        <v>227</v>
      </c>
      <c r="C18" s="153">
        <f>'Salaries Details'!AN17</f>
        <v>41680</v>
      </c>
      <c r="F18" s="106"/>
      <c r="G18" s="100"/>
    </row>
    <row r="19" spans="2:7" ht="10.5" customHeight="1">
      <c r="B19" s="105" t="s">
        <v>229</v>
      </c>
      <c r="C19" s="153">
        <f>'Salaries Details'!AX17</f>
        <v>32478</v>
      </c>
      <c r="F19" s="106"/>
      <c r="G19" s="100"/>
    </row>
    <row r="20" spans="2:7" ht="10.5" customHeight="1">
      <c r="B20" s="105" t="s">
        <v>228</v>
      </c>
      <c r="C20" s="153">
        <f>'Salaries Details'!BC17</f>
        <v>39161</v>
      </c>
      <c r="F20" s="106"/>
      <c r="G20" s="100"/>
    </row>
    <row r="21" spans="2:7" ht="10.5" customHeight="1">
      <c r="B21" s="105" t="s">
        <v>230</v>
      </c>
      <c r="C21" s="153">
        <f>'Salaries Details'!AN17</f>
        <v>41680</v>
      </c>
      <c r="F21" s="106"/>
      <c r="G21" s="100"/>
    </row>
    <row r="22" spans="2:7" ht="10.5" customHeight="1">
      <c r="B22" s="105" t="s">
        <v>231</v>
      </c>
      <c r="C22" s="153">
        <f>'Salaries Details'!BH17</f>
        <v>39160</v>
      </c>
      <c r="F22" s="106"/>
      <c r="G22" s="100"/>
    </row>
    <row r="23" spans="2:7" ht="10.5" customHeight="1">
      <c r="B23" s="98" t="s">
        <v>13</v>
      </c>
      <c r="C23" s="153">
        <f>SUM(C11:C22)</f>
        <v>446451</v>
      </c>
      <c r="F23" s="96" t="s">
        <v>13</v>
      </c>
      <c r="G23" s="101">
        <f>SUM(G11:G22)</f>
        <v>15000</v>
      </c>
    </row>
  </sheetData>
  <mergeCells count="1">
    <mergeCell ref="F8:G8"/>
  </mergeCells>
  <hyperlinks>
    <hyperlink ref="B2" location="'Control Panel'!A1" display="Back to Control Panel"/>
  </hyperlinks>
  <printOptions/>
  <pageMargins left="0.75" right="0.7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Y28"/>
  <sheetViews>
    <sheetView zoomScale="85" zoomScaleNormal="85" workbookViewId="0" topLeftCell="A1">
      <pane xSplit="2" ySplit="5" topLeftCell="BN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140625" style="55" customWidth="1"/>
    <col min="2" max="2" width="16.421875" style="55" customWidth="1"/>
    <col min="3" max="3" width="10.8515625" style="55" customWidth="1"/>
    <col min="4" max="4" width="9.57421875" style="55" customWidth="1"/>
    <col min="5" max="5" width="9.00390625" style="55" customWidth="1"/>
    <col min="6" max="6" width="10.57421875" style="55" customWidth="1"/>
    <col min="7" max="7" width="10.421875" style="55" customWidth="1"/>
    <col min="8" max="8" width="10.57421875" style="55" bestFit="1" customWidth="1"/>
    <col min="9" max="9" width="14.140625" style="55" bestFit="1" customWidth="1"/>
    <col min="10" max="10" width="10.7109375" style="55" customWidth="1"/>
    <col min="11" max="12" width="11.8515625" style="55" customWidth="1"/>
    <col min="13" max="13" width="14.140625" style="55" bestFit="1" customWidth="1"/>
    <col min="14" max="14" width="11.7109375" style="55" customWidth="1"/>
    <col min="15" max="15" width="15.00390625" style="55" customWidth="1"/>
    <col min="16" max="16" width="14.140625" style="55" bestFit="1" customWidth="1"/>
    <col min="17" max="17" width="14.140625" style="55" customWidth="1"/>
    <col min="18" max="18" width="15.421875" style="55" customWidth="1"/>
    <col min="19" max="19" width="14.7109375" style="55" bestFit="1" customWidth="1"/>
    <col min="20" max="20" width="14.140625" style="55" bestFit="1" customWidth="1"/>
    <col min="21" max="22" width="15.00390625" style="55" customWidth="1"/>
    <col min="23" max="23" width="14.7109375" style="55" bestFit="1" customWidth="1"/>
    <col min="24" max="24" width="14.421875" style="55" customWidth="1"/>
    <col min="25" max="25" width="14.8515625" style="55" customWidth="1"/>
    <col min="26" max="26" width="14.7109375" style="55" bestFit="1" customWidth="1"/>
    <col min="27" max="27" width="14.7109375" style="55" customWidth="1"/>
    <col min="28" max="28" width="15.8515625" style="55" customWidth="1"/>
    <col min="29" max="29" width="14.140625" style="55" bestFit="1" customWidth="1"/>
    <col min="30" max="30" width="14.7109375" style="55" bestFit="1" customWidth="1"/>
    <col min="31" max="31" width="6.421875" style="55" bestFit="1" customWidth="1"/>
    <col min="32" max="32" width="14.140625" style="55" customWidth="1"/>
    <col min="33" max="33" width="9.421875" style="55" bestFit="1" customWidth="1"/>
    <col min="34" max="34" width="11.421875" style="55" bestFit="1" customWidth="1"/>
    <col min="35" max="35" width="11.7109375" style="55" customWidth="1"/>
    <col min="36" max="36" width="13.8515625" style="55" customWidth="1"/>
    <col min="37" max="37" width="13.28125" style="55" bestFit="1" customWidth="1"/>
    <col min="38" max="38" width="14.140625" style="55" customWidth="1"/>
    <col min="39" max="39" width="9.421875" style="55" bestFit="1" customWidth="1"/>
    <col min="40" max="40" width="9.421875" style="55" customWidth="1"/>
    <col min="41" max="41" width="11.421875" style="55" bestFit="1" customWidth="1"/>
    <col min="42" max="42" width="14.7109375" style="55" customWidth="1"/>
    <col min="43" max="43" width="14.140625" style="55" bestFit="1" customWidth="1"/>
    <col min="44" max="44" width="15.28125" style="55" customWidth="1"/>
    <col min="45" max="45" width="8.7109375" style="55" customWidth="1"/>
    <col min="46" max="46" width="9.421875" style="55" bestFit="1" customWidth="1"/>
    <col min="47" max="47" width="11.421875" style="55" bestFit="1" customWidth="1"/>
    <col min="48" max="48" width="13.140625" style="55" customWidth="1"/>
    <col min="49" max="49" width="11.7109375" style="55" customWidth="1"/>
    <col min="50" max="50" width="14.7109375" style="55" bestFit="1" customWidth="1"/>
    <col min="51" max="51" width="12.7109375" style="55" customWidth="1"/>
    <col min="52" max="52" width="12.00390625" style="55" customWidth="1"/>
    <col min="53" max="53" width="8.7109375" style="55" customWidth="1"/>
    <col min="54" max="54" width="6.140625" style="55" customWidth="1"/>
    <col min="55" max="55" width="11.28125" style="55" customWidth="1"/>
    <col min="56" max="56" width="12.421875" style="55" customWidth="1"/>
    <col min="57" max="57" width="12.28125" style="55" customWidth="1"/>
    <col min="58" max="58" width="11.28125" style="55" customWidth="1"/>
    <col min="59" max="59" width="8.7109375" style="55" customWidth="1"/>
    <col min="60" max="60" width="9.7109375" style="55" customWidth="1"/>
    <col min="61" max="61" width="7.8515625" style="55" customWidth="1"/>
    <col min="62" max="62" width="6.421875" style="55" customWidth="1"/>
    <col min="63" max="63" width="10.57421875" style="55" customWidth="1"/>
    <col min="64" max="64" width="9.7109375" style="55" customWidth="1"/>
    <col min="65" max="65" width="12.8515625" style="55" customWidth="1"/>
    <col min="66" max="66" width="12.140625" style="55" customWidth="1"/>
    <col min="67" max="67" width="13.57421875" style="55" customWidth="1"/>
    <col min="68" max="68" width="8.7109375" style="55" customWidth="1"/>
    <col min="69" max="69" width="10.57421875" style="55" bestFit="1" customWidth="1"/>
    <col min="70" max="70" width="10.57421875" style="55" customWidth="1"/>
    <col min="71" max="71" width="7.00390625" style="55" customWidth="1"/>
    <col min="72" max="72" width="11.421875" style="55" customWidth="1"/>
    <col min="73" max="74" width="11.00390625" style="55" customWidth="1"/>
    <col min="75" max="75" width="12.57421875" style="55" customWidth="1"/>
    <col min="76" max="76" width="14.140625" style="55" customWidth="1"/>
    <col min="77" max="16384" width="9.140625" style="55" customWidth="1"/>
  </cols>
  <sheetData>
    <row r="1" ht="12.75"/>
    <row r="2" ht="12.75">
      <c r="B2" s="87" t="s">
        <v>196</v>
      </c>
    </row>
    <row r="3" ht="12.75"/>
    <row r="4" spans="2:77" s="54" customFormat="1" ht="12.75">
      <c r="B4" s="56" t="s">
        <v>33</v>
      </c>
      <c r="C4" s="226">
        <v>39264</v>
      </c>
      <c r="D4" s="226"/>
      <c r="E4" s="226"/>
      <c r="F4" s="227"/>
      <c r="G4" s="228"/>
      <c r="H4" s="223">
        <v>39295</v>
      </c>
      <c r="I4" s="223"/>
      <c r="J4" s="223"/>
      <c r="K4" s="224"/>
      <c r="L4" s="224"/>
      <c r="M4" s="226">
        <v>39326</v>
      </c>
      <c r="N4" s="226"/>
      <c r="O4" s="226"/>
      <c r="P4" s="227"/>
      <c r="Q4" s="228"/>
      <c r="R4" s="223">
        <v>39356</v>
      </c>
      <c r="S4" s="223"/>
      <c r="T4" s="223"/>
      <c r="U4" s="224"/>
      <c r="V4" s="224"/>
      <c r="W4" s="226">
        <v>39387</v>
      </c>
      <c r="X4" s="226"/>
      <c r="Y4" s="226"/>
      <c r="Z4" s="227"/>
      <c r="AA4" s="228"/>
      <c r="AB4" s="223">
        <v>39417</v>
      </c>
      <c r="AC4" s="223"/>
      <c r="AD4" s="223"/>
      <c r="AE4" s="224"/>
      <c r="AF4" s="224"/>
      <c r="AG4" s="226">
        <v>39448</v>
      </c>
      <c r="AH4" s="226"/>
      <c r="AI4" s="226"/>
      <c r="AJ4" s="226"/>
      <c r="AK4" s="227"/>
      <c r="AL4" s="228"/>
      <c r="AM4" s="223">
        <v>39479</v>
      </c>
      <c r="AN4" s="223"/>
      <c r="AO4" s="223"/>
      <c r="AP4" s="223"/>
      <c r="AQ4" s="223"/>
      <c r="AR4" s="224"/>
      <c r="AS4" s="224"/>
      <c r="AT4" s="226">
        <v>39508</v>
      </c>
      <c r="AU4" s="226"/>
      <c r="AV4" s="226"/>
      <c r="AW4" s="226"/>
      <c r="AX4" s="227"/>
      <c r="AY4" s="228"/>
      <c r="AZ4" s="223">
        <v>39539</v>
      </c>
      <c r="BA4" s="223"/>
      <c r="BB4" s="223"/>
      <c r="BC4" s="223"/>
      <c r="BD4" s="223"/>
      <c r="BE4" s="223"/>
      <c r="BF4" s="224"/>
      <c r="BG4" s="224"/>
      <c r="BH4" s="226">
        <v>39569</v>
      </c>
      <c r="BI4" s="226"/>
      <c r="BJ4" s="226"/>
      <c r="BK4" s="226"/>
      <c r="BL4" s="226"/>
      <c r="BM4" s="226"/>
      <c r="BN4" s="226"/>
      <c r="BO4" s="227"/>
      <c r="BP4" s="228"/>
      <c r="BQ4" s="223">
        <v>39600</v>
      </c>
      <c r="BR4" s="223"/>
      <c r="BS4" s="223"/>
      <c r="BT4" s="223"/>
      <c r="BU4" s="223"/>
      <c r="BV4" s="223"/>
      <c r="BW4" s="223"/>
      <c r="BX4" s="224"/>
      <c r="BY4" s="225"/>
    </row>
    <row r="5" spans="2:77" s="53" customFormat="1" ht="38.25">
      <c r="B5" s="57" t="s">
        <v>36</v>
      </c>
      <c r="C5" s="58" t="s">
        <v>41</v>
      </c>
      <c r="D5" s="58" t="s">
        <v>42</v>
      </c>
      <c r="E5" s="58" t="s">
        <v>40</v>
      </c>
      <c r="F5" s="58" t="s">
        <v>43</v>
      </c>
      <c r="G5" s="78" t="s">
        <v>13</v>
      </c>
      <c r="H5" s="59" t="s">
        <v>41</v>
      </c>
      <c r="I5" s="59" t="s">
        <v>42</v>
      </c>
      <c r="J5" s="59" t="s">
        <v>40</v>
      </c>
      <c r="K5" s="59" t="s">
        <v>43</v>
      </c>
      <c r="L5" s="59" t="s">
        <v>13</v>
      </c>
      <c r="M5" s="58" t="s">
        <v>41</v>
      </c>
      <c r="N5" s="58" t="s">
        <v>42</v>
      </c>
      <c r="O5" s="58" t="s">
        <v>40</v>
      </c>
      <c r="P5" s="58" t="s">
        <v>43</v>
      </c>
      <c r="Q5" s="78" t="s">
        <v>13</v>
      </c>
      <c r="R5" s="59" t="s">
        <v>41</v>
      </c>
      <c r="S5" s="59" t="s">
        <v>42</v>
      </c>
      <c r="T5" s="59" t="s">
        <v>40</v>
      </c>
      <c r="U5" s="59" t="s">
        <v>43</v>
      </c>
      <c r="V5" s="79" t="s">
        <v>13</v>
      </c>
      <c r="W5" s="58" t="s">
        <v>41</v>
      </c>
      <c r="X5" s="58" t="s">
        <v>42</v>
      </c>
      <c r="Y5" s="58" t="s">
        <v>40</v>
      </c>
      <c r="Z5" s="58" t="s">
        <v>43</v>
      </c>
      <c r="AA5" s="58" t="s">
        <v>13</v>
      </c>
      <c r="AB5" s="59" t="s">
        <v>41</v>
      </c>
      <c r="AC5" s="59" t="s">
        <v>42</v>
      </c>
      <c r="AD5" s="59" t="s">
        <v>40</v>
      </c>
      <c r="AE5" s="59" t="s">
        <v>43</v>
      </c>
      <c r="AF5" s="59" t="s">
        <v>13</v>
      </c>
      <c r="AG5" s="58" t="s">
        <v>262</v>
      </c>
      <c r="AH5" s="58" t="s">
        <v>2</v>
      </c>
      <c r="AI5" s="113" t="s">
        <v>265</v>
      </c>
      <c r="AJ5" s="113" t="s">
        <v>264</v>
      </c>
      <c r="AK5" s="58" t="s">
        <v>263</v>
      </c>
      <c r="AL5" s="58" t="s">
        <v>13</v>
      </c>
      <c r="AM5" s="59" t="s">
        <v>262</v>
      </c>
      <c r="AN5" s="59" t="s">
        <v>310</v>
      </c>
      <c r="AO5" s="59" t="s">
        <v>2</v>
      </c>
      <c r="AP5" s="112" t="s">
        <v>265</v>
      </c>
      <c r="AQ5" s="112" t="s">
        <v>264</v>
      </c>
      <c r="AR5" s="59" t="s">
        <v>263</v>
      </c>
      <c r="AS5" s="59" t="s">
        <v>13</v>
      </c>
      <c r="AT5" s="58" t="s">
        <v>262</v>
      </c>
      <c r="AU5" s="58" t="s">
        <v>2</v>
      </c>
      <c r="AV5" s="113" t="s">
        <v>265</v>
      </c>
      <c r="AW5" s="113" t="s">
        <v>264</v>
      </c>
      <c r="AX5" s="58" t="s">
        <v>263</v>
      </c>
      <c r="AY5" s="58" t="s">
        <v>13</v>
      </c>
      <c r="AZ5" s="59" t="s">
        <v>262</v>
      </c>
      <c r="BA5" s="59" t="s">
        <v>309</v>
      </c>
      <c r="BB5" s="59" t="s">
        <v>310</v>
      </c>
      <c r="BC5" s="59" t="s">
        <v>2</v>
      </c>
      <c r="BD5" s="112" t="s">
        <v>265</v>
      </c>
      <c r="BE5" s="112" t="s">
        <v>264</v>
      </c>
      <c r="BF5" s="59" t="s">
        <v>263</v>
      </c>
      <c r="BG5" s="59" t="s">
        <v>13</v>
      </c>
      <c r="BH5" s="58" t="s">
        <v>262</v>
      </c>
      <c r="BI5" s="58" t="s">
        <v>309</v>
      </c>
      <c r="BJ5" s="58" t="s">
        <v>310</v>
      </c>
      <c r="BK5" s="58" t="s">
        <v>2</v>
      </c>
      <c r="BL5" s="113" t="s">
        <v>265</v>
      </c>
      <c r="BM5" s="113" t="s">
        <v>264</v>
      </c>
      <c r="BN5" s="113" t="s">
        <v>305</v>
      </c>
      <c r="BO5" s="58" t="s">
        <v>263</v>
      </c>
      <c r="BP5" s="58" t="s">
        <v>13</v>
      </c>
      <c r="BQ5" s="59" t="s">
        <v>262</v>
      </c>
      <c r="BR5" s="59" t="s">
        <v>309</v>
      </c>
      <c r="BS5" s="59" t="s">
        <v>310</v>
      </c>
      <c r="BT5" s="59" t="s">
        <v>2</v>
      </c>
      <c r="BU5" s="112" t="s">
        <v>265</v>
      </c>
      <c r="BV5" s="112" t="s">
        <v>341</v>
      </c>
      <c r="BW5" s="112" t="s">
        <v>264</v>
      </c>
      <c r="BX5" s="59" t="s">
        <v>263</v>
      </c>
      <c r="BY5" s="59" t="s">
        <v>13</v>
      </c>
    </row>
    <row r="6" spans="2:77" ht="12.75">
      <c r="B6" s="60" t="str">
        <f>'Stakeholder details'!C10</f>
        <v>Ritu Mehra</v>
      </c>
      <c r="C6" s="61">
        <v>191</v>
      </c>
      <c r="D6" s="61">
        <v>2447</v>
      </c>
      <c r="E6" s="61">
        <v>850</v>
      </c>
      <c r="F6" s="61">
        <v>0</v>
      </c>
      <c r="G6" s="76">
        <f aca="true" t="shared" si="0" ref="G6:G11">SUM(C6:F6)</f>
        <v>3488</v>
      </c>
      <c r="H6" s="61">
        <v>0</v>
      </c>
      <c r="I6" s="22">
        <v>1152</v>
      </c>
      <c r="J6" s="22">
        <v>820</v>
      </c>
      <c r="K6" s="61">
        <v>0</v>
      </c>
      <c r="L6" s="76">
        <f aca="true" t="shared" si="1" ref="L6:L11">SUM(H6:K6)</f>
        <v>1972</v>
      </c>
      <c r="M6" s="61">
        <v>0</v>
      </c>
      <c r="N6" s="61">
        <v>1461</v>
      </c>
      <c r="O6" s="61">
        <v>870</v>
      </c>
      <c r="P6" s="61">
        <v>0</v>
      </c>
      <c r="Q6" s="76">
        <f aca="true" t="shared" si="2" ref="Q6:Q11">SUM(M6:P6)</f>
        <v>2331</v>
      </c>
      <c r="R6" s="61">
        <v>0</v>
      </c>
      <c r="S6" s="61">
        <v>1783</v>
      </c>
      <c r="T6" s="61">
        <v>620</v>
      </c>
      <c r="U6" s="61">
        <v>900</v>
      </c>
      <c r="V6" s="76">
        <f aca="true" t="shared" si="3" ref="V6:V11">SUM(R6:U6)</f>
        <v>3303</v>
      </c>
      <c r="W6" s="61">
        <v>0</v>
      </c>
      <c r="X6" s="61">
        <v>2147</v>
      </c>
      <c r="Y6" s="61">
        <v>1320</v>
      </c>
      <c r="Z6" s="61">
        <v>120</v>
      </c>
      <c r="AA6" s="61">
        <f aca="true" t="shared" si="4" ref="AA6:AA11">SUM(W6:Z6)</f>
        <v>3587</v>
      </c>
      <c r="AB6" s="61">
        <v>0</v>
      </c>
      <c r="AC6" s="61">
        <v>1974</v>
      </c>
      <c r="AD6" s="61">
        <v>1300</v>
      </c>
      <c r="AE6" s="61">
        <v>0</v>
      </c>
      <c r="AF6" s="61">
        <f aca="true" t="shared" si="5" ref="AF6:AF11">SUM(AB6:AE6)</f>
        <v>3274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f aca="true" t="shared" si="6" ref="AL6:AL11">SUM(AG6:AK6)</f>
        <v>0</v>
      </c>
      <c r="AM6" s="61">
        <v>0</v>
      </c>
      <c r="AN6" s="61">
        <v>0</v>
      </c>
      <c r="AO6" s="61">
        <v>1640</v>
      </c>
      <c r="AP6" s="61">
        <v>0</v>
      </c>
      <c r="AQ6" s="61">
        <v>820</v>
      </c>
      <c r="AR6" s="61">
        <v>475</v>
      </c>
      <c r="AS6" s="61">
        <f aca="true" t="shared" si="7" ref="AS6:AS11">SUM(AM6:AR6)</f>
        <v>2935</v>
      </c>
      <c r="AT6" s="61">
        <v>0</v>
      </c>
      <c r="AU6" s="61">
        <v>1802</v>
      </c>
      <c r="AV6" s="61">
        <v>22</v>
      </c>
      <c r="AW6" s="61">
        <v>1072</v>
      </c>
      <c r="AX6" s="61">
        <v>10</v>
      </c>
      <c r="AY6" s="61">
        <f aca="true" t="shared" si="8" ref="AY6:AY11">SUM(AT6:AX6)</f>
        <v>2906</v>
      </c>
      <c r="AZ6" s="61">
        <v>0</v>
      </c>
      <c r="BA6" s="61">
        <v>30</v>
      </c>
      <c r="BB6" s="61">
        <v>0</v>
      </c>
      <c r="BC6" s="61">
        <v>1568</v>
      </c>
      <c r="BD6" s="61">
        <f>30+50</f>
        <v>80</v>
      </c>
      <c r="BE6" s="61">
        <v>572</v>
      </c>
      <c r="BF6" s="61">
        <v>7</v>
      </c>
      <c r="BG6" s="61">
        <f aca="true" t="shared" si="9" ref="BG6:BG11">SUM(AZ6:BF6)</f>
        <v>2257</v>
      </c>
      <c r="BH6" s="61">
        <v>115</v>
      </c>
      <c r="BI6" s="61"/>
      <c r="BJ6" s="61">
        <v>0</v>
      </c>
      <c r="BK6" s="61">
        <v>1110</v>
      </c>
      <c r="BL6" s="61">
        <v>0</v>
      </c>
      <c r="BM6" s="61">
        <v>405</v>
      </c>
      <c r="BN6" s="61">
        <v>500</v>
      </c>
      <c r="BO6" s="61">
        <v>0</v>
      </c>
      <c r="BP6" s="61">
        <f aca="true" t="shared" si="10" ref="BP6:BP11">SUM(BH6:BO6)</f>
        <v>2130</v>
      </c>
      <c r="BQ6" s="61">
        <v>0</v>
      </c>
      <c r="BR6" s="61">
        <v>15</v>
      </c>
      <c r="BS6" s="61">
        <v>0</v>
      </c>
      <c r="BT6" s="61">
        <v>1380</v>
      </c>
      <c r="BU6" s="61">
        <v>20</v>
      </c>
      <c r="BV6" s="61">
        <v>0</v>
      </c>
      <c r="BW6" s="61">
        <v>488</v>
      </c>
      <c r="BX6" s="61">
        <v>0</v>
      </c>
      <c r="BY6" s="61">
        <f aca="true" t="shared" si="11" ref="BY6:BY11">SUM(BQ6:BX6)</f>
        <v>1903</v>
      </c>
    </row>
    <row r="7" spans="2:77" ht="12.75">
      <c r="B7" s="60" t="str">
        <f>'Stakeholder details'!C11</f>
        <v>Rekha Rani</v>
      </c>
      <c r="C7" s="154">
        <v>0</v>
      </c>
      <c r="D7" s="154">
        <v>0</v>
      </c>
      <c r="E7" s="154">
        <v>0</v>
      </c>
      <c r="F7" s="154">
        <v>0</v>
      </c>
      <c r="G7" s="155">
        <f t="shared" si="0"/>
        <v>0</v>
      </c>
      <c r="H7" s="154">
        <v>0</v>
      </c>
      <c r="I7" s="156">
        <v>0</v>
      </c>
      <c r="J7" s="156">
        <v>0</v>
      </c>
      <c r="K7" s="154">
        <v>0</v>
      </c>
      <c r="L7" s="155">
        <f t="shared" si="1"/>
        <v>0</v>
      </c>
      <c r="M7" s="61">
        <v>0</v>
      </c>
      <c r="N7" s="61">
        <v>1104</v>
      </c>
      <c r="O7" s="61">
        <v>0</v>
      </c>
      <c r="P7" s="61">
        <v>0</v>
      </c>
      <c r="Q7" s="76">
        <f t="shared" si="2"/>
        <v>1104</v>
      </c>
      <c r="R7" s="61">
        <v>0</v>
      </c>
      <c r="S7" s="61">
        <v>1350</v>
      </c>
      <c r="T7" s="61">
        <v>1293</v>
      </c>
      <c r="U7" s="61">
        <v>0</v>
      </c>
      <c r="V7" s="76">
        <f t="shared" si="3"/>
        <v>2643</v>
      </c>
      <c r="W7" s="61">
        <v>0</v>
      </c>
      <c r="X7" s="61">
        <v>1558</v>
      </c>
      <c r="Y7" s="61">
        <v>822</v>
      </c>
      <c r="Z7" s="61">
        <v>0</v>
      </c>
      <c r="AA7" s="61">
        <f t="shared" si="4"/>
        <v>2380</v>
      </c>
      <c r="AB7" s="61">
        <v>0</v>
      </c>
      <c r="AC7" s="61">
        <v>1798</v>
      </c>
      <c r="AD7" s="61">
        <v>1150</v>
      </c>
      <c r="AE7" s="61">
        <v>125</v>
      </c>
      <c r="AF7" s="61">
        <f t="shared" si="5"/>
        <v>3073</v>
      </c>
      <c r="AG7" s="61">
        <v>0</v>
      </c>
      <c r="AH7" s="61">
        <v>1545</v>
      </c>
      <c r="AI7" s="61">
        <v>522</v>
      </c>
      <c r="AJ7" s="61">
        <v>1797</v>
      </c>
      <c r="AK7" s="76">
        <v>24</v>
      </c>
      <c r="AL7" s="61">
        <f t="shared" si="6"/>
        <v>3888</v>
      </c>
      <c r="AM7" s="61">
        <v>0</v>
      </c>
      <c r="AN7" s="61">
        <v>0</v>
      </c>
      <c r="AO7" s="61">
        <v>1478</v>
      </c>
      <c r="AP7" s="61">
        <v>0</v>
      </c>
      <c r="AQ7" s="61">
        <v>0</v>
      </c>
      <c r="AR7" s="61">
        <v>0</v>
      </c>
      <c r="AS7" s="61">
        <f t="shared" si="7"/>
        <v>1478</v>
      </c>
      <c r="AT7" s="61">
        <v>0</v>
      </c>
      <c r="AU7" s="61">
        <v>0</v>
      </c>
      <c r="AV7" s="61">
        <v>0</v>
      </c>
      <c r="AW7" s="61">
        <v>741</v>
      </c>
      <c r="AX7" s="61">
        <v>0</v>
      </c>
      <c r="AY7" s="61">
        <f t="shared" si="8"/>
        <v>741</v>
      </c>
      <c r="AZ7" s="154">
        <v>0</v>
      </c>
      <c r="BA7" s="154"/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f t="shared" si="9"/>
        <v>0</v>
      </c>
      <c r="BH7" s="61">
        <v>0</v>
      </c>
      <c r="BI7" s="61"/>
      <c r="BJ7" s="61">
        <v>0</v>
      </c>
      <c r="BK7" s="61">
        <v>534</v>
      </c>
      <c r="BL7" s="61">
        <v>0</v>
      </c>
      <c r="BM7" s="61">
        <v>785</v>
      </c>
      <c r="BN7" s="61">
        <v>0</v>
      </c>
      <c r="BO7" s="61">
        <v>0</v>
      </c>
      <c r="BP7" s="61">
        <f t="shared" si="10"/>
        <v>1319</v>
      </c>
      <c r="BQ7" s="61">
        <v>0</v>
      </c>
      <c r="BR7" s="61">
        <v>0</v>
      </c>
      <c r="BS7" s="61">
        <v>0</v>
      </c>
      <c r="BT7" s="61">
        <v>1130</v>
      </c>
      <c r="BU7" s="61">
        <v>0</v>
      </c>
      <c r="BV7" s="61">
        <v>89</v>
      </c>
      <c r="BW7" s="61">
        <v>661</v>
      </c>
      <c r="BX7" s="61">
        <v>89</v>
      </c>
      <c r="BY7" s="61">
        <f t="shared" si="11"/>
        <v>1969</v>
      </c>
    </row>
    <row r="8" spans="2:77" ht="12.75">
      <c r="B8" s="60" t="str">
        <f>'Stakeholder details'!C12</f>
        <v>Prakash Kumar</v>
      </c>
      <c r="C8" s="61">
        <v>0</v>
      </c>
      <c r="D8" s="61">
        <v>1300</v>
      </c>
      <c r="E8" s="61">
        <v>0</v>
      </c>
      <c r="F8" s="61">
        <v>0</v>
      </c>
      <c r="G8" s="76">
        <f t="shared" si="0"/>
        <v>1300</v>
      </c>
      <c r="H8" s="61">
        <v>0</v>
      </c>
      <c r="I8" s="22">
        <v>1500</v>
      </c>
      <c r="J8" s="22">
        <v>0</v>
      </c>
      <c r="K8" s="61">
        <v>0</v>
      </c>
      <c r="L8" s="76">
        <f t="shared" si="1"/>
        <v>1500</v>
      </c>
      <c r="M8" s="61">
        <v>0</v>
      </c>
      <c r="N8" s="61">
        <v>1450</v>
      </c>
      <c r="O8" s="61">
        <v>0</v>
      </c>
      <c r="P8" s="61">
        <v>0</v>
      </c>
      <c r="Q8" s="76">
        <f t="shared" si="2"/>
        <v>1450</v>
      </c>
      <c r="R8" s="61">
        <v>0</v>
      </c>
      <c r="S8" s="61">
        <v>1211</v>
      </c>
      <c r="T8" s="61">
        <v>254</v>
      </c>
      <c r="U8" s="61">
        <v>0</v>
      </c>
      <c r="V8" s="76">
        <f t="shared" si="3"/>
        <v>1465</v>
      </c>
      <c r="W8" s="61">
        <v>0</v>
      </c>
      <c r="X8" s="61">
        <v>1341</v>
      </c>
      <c r="Y8" s="61">
        <v>1062</v>
      </c>
      <c r="Z8" s="61">
        <v>0</v>
      </c>
      <c r="AA8" s="61">
        <f t="shared" si="4"/>
        <v>2403</v>
      </c>
      <c r="AB8" s="61">
        <v>852</v>
      </c>
      <c r="AC8" s="61">
        <v>1925</v>
      </c>
      <c r="AD8" s="61">
        <v>1050</v>
      </c>
      <c r="AE8" s="61">
        <v>912</v>
      </c>
      <c r="AF8" s="61">
        <f t="shared" si="5"/>
        <v>4739</v>
      </c>
      <c r="AG8" s="61">
        <v>0</v>
      </c>
      <c r="AH8" s="61">
        <v>1827</v>
      </c>
      <c r="AI8" s="61">
        <v>1275</v>
      </c>
      <c r="AJ8" s="61">
        <v>623</v>
      </c>
      <c r="AK8" s="61">
        <v>253</v>
      </c>
      <c r="AL8" s="61">
        <f t="shared" si="6"/>
        <v>3978</v>
      </c>
      <c r="AM8" s="61">
        <v>0</v>
      </c>
      <c r="AN8" s="61">
        <v>0</v>
      </c>
      <c r="AO8" s="61">
        <v>1395</v>
      </c>
      <c r="AP8" s="61">
        <v>271</v>
      </c>
      <c r="AQ8" s="61">
        <v>710</v>
      </c>
      <c r="AR8" s="61">
        <v>121</v>
      </c>
      <c r="AS8" s="61">
        <f t="shared" si="7"/>
        <v>2497</v>
      </c>
      <c r="AT8" s="61">
        <v>0</v>
      </c>
      <c r="AU8" s="61">
        <v>1465</v>
      </c>
      <c r="AV8" s="61">
        <v>418</v>
      </c>
      <c r="AW8" s="61">
        <v>889</v>
      </c>
      <c r="AX8" s="61">
        <v>235</v>
      </c>
      <c r="AY8" s="61">
        <f t="shared" si="8"/>
        <v>3007</v>
      </c>
      <c r="AZ8" s="61">
        <v>790</v>
      </c>
      <c r="BA8" s="61">
        <v>50</v>
      </c>
      <c r="BB8" s="61">
        <v>0</v>
      </c>
      <c r="BC8" s="170">
        <f>1100+10+149+585</f>
        <v>1844</v>
      </c>
      <c r="BD8" s="61">
        <v>0</v>
      </c>
      <c r="BE8" s="61">
        <f>15+857</f>
        <v>872</v>
      </c>
      <c r="BF8" s="61">
        <v>0</v>
      </c>
      <c r="BG8" s="61">
        <f t="shared" si="9"/>
        <v>3556</v>
      </c>
      <c r="BH8" s="61">
        <f>20+57+210+250</f>
        <v>537</v>
      </c>
      <c r="BI8" s="61">
        <v>50</v>
      </c>
      <c r="BJ8" s="61">
        <v>0</v>
      </c>
      <c r="BK8" s="61">
        <f>1100+35+44+689</f>
        <v>1868</v>
      </c>
      <c r="BL8" s="61">
        <v>144</v>
      </c>
      <c r="BM8" s="61">
        <f>752+30+15+21+15</f>
        <v>833</v>
      </c>
      <c r="BN8" s="61">
        <v>0</v>
      </c>
      <c r="BO8" s="61">
        <v>130</v>
      </c>
      <c r="BP8" s="61">
        <f t="shared" si="10"/>
        <v>3562</v>
      </c>
      <c r="BQ8" s="61">
        <v>849</v>
      </c>
      <c r="BR8" s="61">
        <v>0</v>
      </c>
      <c r="BS8" s="61">
        <v>0</v>
      </c>
      <c r="BT8" s="61">
        <f>520+149+800+12</f>
        <v>1481</v>
      </c>
      <c r="BU8" s="61">
        <f>34+40+250+15+63</f>
        <v>402</v>
      </c>
      <c r="BV8" s="61">
        <v>0</v>
      </c>
      <c r="BW8" s="61">
        <f>20+616</f>
        <v>636</v>
      </c>
      <c r="BX8" s="61">
        <v>0</v>
      </c>
      <c r="BY8" s="61">
        <f t="shared" si="11"/>
        <v>3368</v>
      </c>
    </row>
    <row r="9" spans="2:77" ht="12.75">
      <c r="B9" s="60" t="str">
        <f>'Stakeholder details'!C14</f>
        <v>Najirul Islam</v>
      </c>
      <c r="C9" s="61">
        <v>0</v>
      </c>
      <c r="D9" s="61">
        <v>0</v>
      </c>
      <c r="E9" s="61">
        <v>0</v>
      </c>
      <c r="F9" s="61">
        <v>0</v>
      </c>
      <c r="G9" s="76">
        <f t="shared" si="0"/>
        <v>0</v>
      </c>
      <c r="H9" s="61">
        <v>0</v>
      </c>
      <c r="I9" s="61">
        <v>0</v>
      </c>
      <c r="J9" s="61">
        <v>0</v>
      </c>
      <c r="K9" s="61">
        <v>0</v>
      </c>
      <c r="L9" s="76">
        <f t="shared" si="1"/>
        <v>0</v>
      </c>
      <c r="M9" s="61">
        <v>0</v>
      </c>
      <c r="N9" s="61">
        <v>283</v>
      </c>
      <c r="O9" s="61">
        <v>0</v>
      </c>
      <c r="P9" s="61">
        <v>0</v>
      </c>
      <c r="Q9" s="76">
        <f t="shared" si="2"/>
        <v>283</v>
      </c>
      <c r="R9" s="61">
        <v>0</v>
      </c>
      <c r="S9" s="61">
        <v>541</v>
      </c>
      <c r="T9" s="61">
        <v>398</v>
      </c>
      <c r="U9" s="61">
        <v>0</v>
      </c>
      <c r="V9" s="76">
        <f t="shared" si="3"/>
        <v>939</v>
      </c>
      <c r="W9" s="61">
        <v>0</v>
      </c>
      <c r="X9" s="61">
        <v>587</v>
      </c>
      <c r="Y9" s="61">
        <v>250</v>
      </c>
      <c r="Z9" s="61">
        <v>0</v>
      </c>
      <c r="AA9" s="61">
        <f t="shared" si="4"/>
        <v>837</v>
      </c>
      <c r="AB9" s="61">
        <v>0</v>
      </c>
      <c r="AC9" s="61">
        <v>1578</v>
      </c>
      <c r="AD9" s="61">
        <v>1000</v>
      </c>
      <c r="AE9" s="61">
        <v>0</v>
      </c>
      <c r="AF9" s="61">
        <f t="shared" si="5"/>
        <v>2578</v>
      </c>
      <c r="AG9" s="61">
        <v>0</v>
      </c>
      <c r="AH9" s="61">
        <v>687</v>
      </c>
      <c r="AI9" s="61">
        <v>0</v>
      </c>
      <c r="AJ9" s="61">
        <v>400</v>
      </c>
      <c r="AK9" s="61">
        <v>0</v>
      </c>
      <c r="AL9" s="61">
        <f t="shared" si="6"/>
        <v>1087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f t="shared" si="7"/>
        <v>0</v>
      </c>
      <c r="AT9" s="61">
        <v>0</v>
      </c>
      <c r="AU9" s="61">
        <v>542</v>
      </c>
      <c r="AV9" s="61">
        <v>0</v>
      </c>
      <c r="AW9" s="61">
        <v>400</v>
      </c>
      <c r="AX9" s="61">
        <v>0</v>
      </c>
      <c r="AY9" s="61">
        <f t="shared" si="8"/>
        <v>942</v>
      </c>
      <c r="AZ9" s="61">
        <v>0</v>
      </c>
      <c r="BA9" s="61"/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f t="shared" si="9"/>
        <v>0</v>
      </c>
      <c r="BH9" s="154">
        <v>0</v>
      </c>
      <c r="BI9" s="154"/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f t="shared" si="10"/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f t="shared" si="11"/>
        <v>0</v>
      </c>
    </row>
    <row r="10" spans="2:77" ht="12.75">
      <c r="B10" s="60" t="str">
        <f>'Stakeholder details'!C15</f>
        <v>Anil Sangwan</v>
      </c>
      <c r="C10" s="61">
        <v>0</v>
      </c>
      <c r="D10" s="61">
        <v>0</v>
      </c>
      <c r="E10" s="61">
        <v>0</v>
      </c>
      <c r="F10" s="61">
        <v>0</v>
      </c>
      <c r="G10" s="76">
        <f t="shared" si="0"/>
        <v>0</v>
      </c>
      <c r="H10" s="61">
        <v>0</v>
      </c>
      <c r="I10" s="61">
        <v>0</v>
      </c>
      <c r="J10" s="61">
        <v>0</v>
      </c>
      <c r="K10" s="61">
        <v>0</v>
      </c>
      <c r="L10" s="76">
        <f t="shared" si="1"/>
        <v>0</v>
      </c>
      <c r="M10" s="61">
        <v>0</v>
      </c>
      <c r="N10" s="61">
        <v>0</v>
      </c>
      <c r="O10" s="61">
        <v>400</v>
      </c>
      <c r="P10" s="61">
        <v>0</v>
      </c>
      <c r="Q10" s="76">
        <f t="shared" si="2"/>
        <v>400</v>
      </c>
      <c r="R10" s="61">
        <v>0</v>
      </c>
      <c r="S10" s="61">
        <v>650</v>
      </c>
      <c r="T10" s="61">
        <v>400</v>
      </c>
      <c r="U10" s="61">
        <v>0</v>
      </c>
      <c r="V10" s="76">
        <f t="shared" si="3"/>
        <v>1050</v>
      </c>
      <c r="W10" s="154">
        <v>0</v>
      </c>
      <c r="X10" s="154">
        <v>0</v>
      </c>
      <c r="Y10" s="154">
        <v>0</v>
      </c>
      <c r="Z10" s="154">
        <v>0</v>
      </c>
      <c r="AA10" s="154">
        <f t="shared" si="4"/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f t="shared" si="5"/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f t="shared" si="6"/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f t="shared" si="7"/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f t="shared" si="8"/>
        <v>0</v>
      </c>
      <c r="AZ10" s="154">
        <v>0</v>
      </c>
      <c r="BA10" s="154"/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f t="shared" si="9"/>
        <v>0</v>
      </c>
      <c r="BH10" s="154">
        <v>0</v>
      </c>
      <c r="BI10" s="154"/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f t="shared" si="10"/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f t="shared" si="11"/>
        <v>0</v>
      </c>
    </row>
    <row r="11" spans="2:77" ht="12.75">
      <c r="B11" s="60" t="str">
        <f>'Stakeholder details'!C13</f>
        <v>Parwati Barthwal</v>
      </c>
      <c r="C11" s="154">
        <v>0</v>
      </c>
      <c r="D11" s="154">
        <v>0</v>
      </c>
      <c r="E11" s="154">
        <v>0</v>
      </c>
      <c r="F11" s="154">
        <v>0</v>
      </c>
      <c r="G11" s="155">
        <f t="shared" si="0"/>
        <v>0</v>
      </c>
      <c r="H11" s="154">
        <v>0</v>
      </c>
      <c r="I11" s="154">
        <v>0</v>
      </c>
      <c r="J11" s="154">
        <v>0</v>
      </c>
      <c r="K11" s="154">
        <v>0</v>
      </c>
      <c r="L11" s="155">
        <f t="shared" si="1"/>
        <v>0</v>
      </c>
      <c r="M11" s="154">
        <v>0</v>
      </c>
      <c r="N11" s="154">
        <v>0</v>
      </c>
      <c r="O11" s="154">
        <v>0</v>
      </c>
      <c r="P11" s="154">
        <v>0</v>
      </c>
      <c r="Q11" s="155">
        <f t="shared" si="2"/>
        <v>0</v>
      </c>
      <c r="R11" s="154">
        <v>0</v>
      </c>
      <c r="S11" s="154">
        <v>0</v>
      </c>
      <c r="T11" s="154">
        <v>0</v>
      </c>
      <c r="U11" s="154">
        <v>0</v>
      </c>
      <c r="V11" s="155">
        <f t="shared" si="3"/>
        <v>0</v>
      </c>
      <c r="W11" s="61">
        <v>0</v>
      </c>
      <c r="X11" s="61">
        <v>375</v>
      </c>
      <c r="Y11" s="61">
        <v>300</v>
      </c>
      <c r="Z11" s="61">
        <v>0</v>
      </c>
      <c r="AA11" s="61">
        <f t="shared" si="4"/>
        <v>675</v>
      </c>
      <c r="AB11" s="61">
        <v>0</v>
      </c>
      <c r="AC11" s="61">
        <v>325</v>
      </c>
      <c r="AD11" s="61">
        <v>0</v>
      </c>
      <c r="AE11" s="61">
        <v>0</v>
      </c>
      <c r="AF11" s="61">
        <f t="shared" si="5"/>
        <v>325</v>
      </c>
      <c r="AG11" s="61">
        <v>0</v>
      </c>
      <c r="AH11" s="61">
        <v>440</v>
      </c>
      <c r="AI11" s="61">
        <v>0</v>
      </c>
      <c r="AJ11" s="61">
        <v>300</v>
      </c>
      <c r="AK11" s="61">
        <v>0</v>
      </c>
      <c r="AL11" s="61">
        <f t="shared" si="6"/>
        <v>740</v>
      </c>
      <c r="AM11" s="61">
        <v>0</v>
      </c>
      <c r="AN11" s="61">
        <v>0</v>
      </c>
      <c r="AO11" s="61">
        <v>970</v>
      </c>
      <c r="AP11" s="61">
        <v>0</v>
      </c>
      <c r="AQ11" s="61">
        <v>300</v>
      </c>
      <c r="AR11" s="61">
        <v>0</v>
      </c>
      <c r="AS11" s="61">
        <f t="shared" si="7"/>
        <v>1270</v>
      </c>
      <c r="AT11" s="61">
        <v>0</v>
      </c>
      <c r="AU11" s="61">
        <v>1005</v>
      </c>
      <c r="AV11" s="61">
        <v>300</v>
      </c>
      <c r="AW11" s="61">
        <v>0</v>
      </c>
      <c r="AX11" s="61">
        <v>0</v>
      </c>
      <c r="AY11" s="61">
        <f t="shared" si="8"/>
        <v>1305</v>
      </c>
      <c r="AZ11" s="61">
        <v>245</v>
      </c>
      <c r="BA11" s="61"/>
      <c r="BB11" s="61">
        <v>0</v>
      </c>
      <c r="BC11" s="61">
        <v>1070</v>
      </c>
      <c r="BD11" s="61">
        <v>0</v>
      </c>
      <c r="BE11" s="61">
        <v>350</v>
      </c>
      <c r="BF11" s="61">
        <v>0</v>
      </c>
      <c r="BG11" s="61">
        <f t="shared" si="9"/>
        <v>1665</v>
      </c>
      <c r="BH11" s="61">
        <v>275</v>
      </c>
      <c r="BI11" s="61"/>
      <c r="BJ11" s="61">
        <v>0</v>
      </c>
      <c r="BK11" s="61">
        <v>1025</v>
      </c>
      <c r="BL11" s="61">
        <v>0</v>
      </c>
      <c r="BM11" s="61">
        <v>350</v>
      </c>
      <c r="BN11" s="61">
        <v>0</v>
      </c>
      <c r="BO11" s="61">
        <v>0</v>
      </c>
      <c r="BP11" s="61">
        <f t="shared" si="10"/>
        <v>1650</v>
      </c>
      <c r="BQ11" s="61">
        <v>0</v>
      </c>
      <c r="BR11" s="61">
        <v>0</v>
      </c>
      <c r="BS11" s="61">
        <v>0</v>
      </c>
      <c r="BT11" s="61">
        <v>1070</v>
      </c>
      <c r="BU11" s="61">
        <v>0</v>
      </c>
      <c r="BV11" s="61">
        <v>0</v>
      </c>
      <c r="BW11" s="61">
        <v>350</v>
      </c>
      <c r="BX11" s="61">
        <v>0</v>
      </c>
      <c r="BY11" s="61">
        <f t="shared" si="11"/>
        <v>1420</v>
      </c>
    </row>
    <row r="12" spans="2:77" s="1" customFormat="1" ht="12.75">
      <c r="B12" s="75" t="s">
        <v>30</v>
      </c>
      <c r="C12" s="76">
        <f aca="true" t="shared" si="12" ref="C12:AI12">SUM(C6:C11)</f>
        <v>191</v>
      </c>
      <c r="D12" s="76">
        <f t="shared" si="12"/>
        <v>3747</v>
      </c>
      <c r="E12" s="76">
        <f t="shared" si="12"/>
        <v>850</v>
      </c>
      <c r="F12" s="76">
        <f t="shared" si="12"/>
        <v>0</v>
      </c>
      <c r="G12" s="77">
        <f t="shared" si="12"/>
        <v>4788</v>
      </c>
      <c r="H12" s="76">
        <f t="shared" si="12"/>
        <v>0</v>
      </c>
      <c r="I12" s="76">
        <f t="shared" si="12"/>
        <v>2652</v>
      </c>
      <c r="J12" s="76">
        <f t="shared" si="12"/>
        <v>820</v>
      </c>
      <c r="K12" s="76">
        <f t="shared" si="12"/>
        <v>0</v>
      </c>
      <c r="L12" s="77">
        <f t="shared" si="12"/>
        <v>3472</v>
      </c>
      <c r="M12" s="76">
        <f t="shared" si="12"/>
        <v>0</v>
      </c>
      <c r="N12" s="76">
        <f t="shared" si="12"/>
        <v>4298</v>
      </c>
      <c r="O12" s="76">
        <f t="shared" si="12"/>
        <v>1270</v>
      </c>
      <c r="P12" s="76">
        <f t="shared" si="12"/>
        <v>0</v>
      </c>
      <c r="Q12" s="77">
        <f t="shared" si="12"/>
        <v>5568</v>
      </c>
      <c r="R12" s="76">
        <f t="shared" si="12"/>
        <v>0</v>
      </c>
      <c r="S12" s="76">
        <f t="shared" si="12"/>
        <v>5535</v>
      </c>
      <c r="T12" s="76">
        <f t="shared" si="12"/>
        <v>2965</v>
      </c>
      <c r="U12" s="76">
        <f t="shared" si="12"/>
        <v>900</v>
      </c>
      <c r="V12" s="77">
        <f t="shared" si="12"/>
        <v>9400</v>
      </c>
      <c r="W12" s="76">
        <f t="shared" si="12"/>
        <v>0</v>
      </c>
      <c r="X12" s="76">
        <f t="shared" si="12"/>
        <v>6008</v>
      </c>
      <c r="Y12" s="76">
        <f t="shared" si="12"/>
        <v>3754</v>
      </c>
      <c r="Z12" s="76">
        <f t="shared" si="12"/>
        <v>120</v>
      </c>
      <c r="AA12" s="77">
        <f t="shared" si="12"/>
        <v>9882</v>
      </c>
      <c r="AB12" s="76">
        <f t="shared" si="12"/>
        <v>852</v>
      </c>
      <c r="AC12" s="76">
        <f t="shared" si="12"/>
        <v>7600</v>
      </c>
      <c r="AD12" s="76">
        <f t="shared" si="12"/>
        <v>4500</v>
      </c>
      <c r="AE12" s="76">
        <f t="shared" si="12"/>
        <v>1037</v>
      </c>
      <c r="AF12" s="77">
        <f t="shared" si="12"/>
        <v>13989</v>
      </c>
      <c r="AG12" s="76">
        <f t="shared" si="12"/>
        <v>0</v>
      </c>
      <c r="AH12" s="76">
        <f t="shared" si="12"/>
        <v>4499</v>
      </c>
      <c r="AI12" s="76">
        <f t="shared" si="12"/>
        <v>1797</v>
      </c>
      <c r="AJ12" s="76">
        <f aca="true" t="shared" si="13" ref="AJ12:BY12">SUM(AJ6:AJ11)</f>
        <v>3120</v>
      </c>
      <c r="AK12" s="76">
        <f t="shared" si="13"/>
        <v>277</v>
      </c>
      <c r="AL12" s="77">
        <f t="shared" si="13"/>
        <v>9693</v>
      </c>
      <c r="AM12" s="76">
        <f t="shared" si="13"/>
        <v>0</v>
      </c>
      <c r="AN12" s="76">
        <f>SUM(AN6:AN11)</f>
        <v>0</v>
      </c>
      <c r="AO12" s="76">
        <f t="shared" si="13"/>
        <v>5483</v>
      </c>
      <c r="AP12" s="76">
        <f t="shared" si="13"/>
        <v>271</v>
      </c>
      <c r="AQ12" s="76">
        <f t="shared" si="13"/>
        <v>1830</v>
      </c>
      <c r="AR12" s="76">
        <f t="shared" si="13"/>
        <v>596</v>
      </c>
      <c r="AS12" s="77">
        <f t="shared" si="13"/>
        <v>8180</v>
      </c>
      <c r="AT12" s="76">
        <f t="shared" si="13"/>
        <v>0</v>
      </c>
      <c r="AU12" s="76">
        <f t="shared" si="13"/>
        <v>4814</v>
      </c>
      <c r="AV12" s="76">
        <f t="shared" si="13"/>
        <v>740</v>
      </c>
      <c r="AW12" s="76">
        <f t="shared" si="13"/>
        <v>3102</v>
      </c>
      <c r="AX12" s="76">
        <f t="shared" si="13"/>
        <v>245</v>
      </c>
      <c r="AY12" s="77">
        <f t="shared" si="13"/>
        <v>8901</v>
      </c>
      <c r="AZ12" s="76">
        <f t="shared" si="13"/>
        <v>1035</v>
      </c>
      <c r="BA12" s="76"/>
      <c r="BB12" s="76">
        <f>SUM(BB6:BB11)</f>
        <v>0</v>
      </c>
      <c r="BC12" s="76">
        <f t="shared" si="13"/>
        <v>4482</v>
      </c>
      <c r="BD12" s="76">
        <f t="shared" si="13"/>
        <v>80</v>
      </c>
      <c r="BE12" s="76">
        <f t="shared" si="13"/>
        <v>1794</v>
      </c>
      <c r="BF12" s="76">
        <f t="shared" si="13"/>
        <v>7</v>
      </c>
      <c r="BG12" s="77">
        <f t="shared" si="13"/>
        <v>7478</v>
      </c>
      <c r="BH12" s="76">
        <f t="shared" si="13"/>
        <v>927</v>
      </c>
      <c r="BI12" s="76"/>
      <c r="BJ12" s="76">
        <f>SUM(BJ6:BJ11)</f>
        <v>0</v>
      </c>
      <c r="BK12" s="76">
        <f t="shared" si="13"/>
        <v>4537</v>
      </c>
      <c r="BL12" s="76">
        <f t="shared" si="13"/>
        <v>144</v>
      </c>
      <c r="BM12" s="76">
        <f t="shared" si="13"/>
        <v>2373</v>
      </c>
      <c r="BN12" s="76">
        <f>SUM(BN6:BN11)</f>
        <v>500</v>
      </c>
      <c r="BO12" s="76">
        <f t="shared" si="13"/>
        <v>130</v>
      </c>
      <c r="BP12" s="77">
        <f t="shared" si="13"/>
        <v>8661</v>
      </c>
      <c r="BQ12" s="76">
        <f t="shared" si="13"/>
        <v>849</v>
      </c>
      <c r="BR12" s="76">
        <f>SUM(BR6:BR11)</f>
        <v>15</v>
      </c>
      <c r="BS12" s="76">
        <f>SUM(BS6:BS11)</f>
        <v>0</v>
      </c>
      <c r="BT12" s="76">
        <f t="shared" si="13"/>
        <v>5061</v>
      </c>
      <c r="BU12" s="76">
        <f t="shared" si="13"/>
        <v>422</v>
      </c>
      <c r="BV12" s="76">
        <f>SUM(BV6:BV11)</f>
        <v>89</v>
      </c>
      <c r="BW12" s="76">
        <f t="shared" si="13"/>
        <v>2135</v>
      </c>
      <c r="BX12" s="76">
        <f t="shared" si="13"/>
        <v>89</v>
      </c>
      <c r="BY12" s="77">
        <f t="shared" si="13"/>
        <v>8660</v>
      </c>
    </row>
    <row r="13" ht="12.75"/>
    <row r="14" ht="12.75"/>
    <row r="15" spans="1:2" ht="85.5" customHeight="1">
      <c r="A15" s="114" t="s">
        <v>211</v>
      </c>
      <c r="B15" s="88" t="s">
        <v>282</v>
      </c>
    </row>
    <row r="17" ht="12.75">
      <c r="B17" s="54"/>
    </row>
    <row r="18" ht="12.75">
      <c r="B18" s="54"/>
    </row>
    <row r="19" ht="12.75">
      <c r="B19" s="54"/>
    </row>
    <row r="20" ht="12.75">
      <c r="B20" s="54"/>
    </row>
    <row r="21" ht="12.75">
      <c r="B21" s="54"/>
    </row>
    <row r="22" ht="12.75">
      <c r="B22" s="54"/>
    </row>
    <row r="23" ht="12.75">
      <c r="B23" s="54"/>
    </row>
    <row r="24" ht="12.75">
      <c r="B24" s="54"/>
    </row>
    <row r="25" ht="12.75">
      <c r="B25" s="54"/>
    </row>
    <row r="26" ht="12.75">
      <c r="B26" s="54"/>
    </row>
    <row r="27" ht="12.75">
      <c r="B27" s="54"/>
    </row>
    <row r="28" ht="12.75">
      <c r="B28" s="54"/>
    </row>
  </sheetData>
  <mergeCells count="12">
    <mergeCell ref="BH4:BP4"/>
    <mergeCell ref="H4:L4"/>
    <mergeCell ref="BQ4:BY4"/>
    <mergeCell ref="C4:G4"/>
    <mergeCell ref="AG4:AL4"/>
    <mergeCell ref="AM4:AS4"/>
    <mergeCell ref="AT4:AY4"/>
    <mergeCell ref="AZ4:BG4"/>
    <mergeCell ref="M4:Q4"/>
    <mergeCell ref="R4:V4"/>
    <mergeCell ref="W4:AA4"/>
    <mergeCell ref="AB4:AF4"/>
  </mergeCells>
  <hyperlinks>
    <hyperlink ref="B2" location="'Control Panel'!A1" display="Back to Control Panel"/>
    <hyperlink ref="B15" location="'Voucher Filling Guidelines'!A1" display="PLEASE REFER Voucher Filling Guidelines before filling up this sheet"/>
  </hyperlinks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J31"/>
  <sheetViews>
    <sheetView zoomScale="85" zoomScaleNormal="85" workbookViewId="0" topLeftCell="A1">
      <pane xSplit="2" ySplit="10" topLeftCell="B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J20" sqref="BJ20"/>
    </sheetView>
  </sheetViews>
  <sheetFormatPr defaultColWidth="9.140625" defaultRowHeight="12.75"/>
  <cols>
    <col min="1" max="1" width="17.28125" style="0" customWidth="1"/>
    <col min="2" max="2" width="16.421875" style="0" customWidth="1"/>
    <col min="3" max="3" width="10.421875" style="0" bestFit="1" customWidth="1"/>
    <col min="4" max="4" width="14.140625" style="0" customWidth="1"/>
    <col min="5" max="5" width="9.00390625" style="0" customWidth="1"/>
    <col min="6" max="6" width="14.7109375" style="0" bestFit="1" customWidth="1"/>
    <col min="7" max="7" width="14.7109375" style="0" customWidth="1"/>
    <col min="8" max="8" width="10.421875" style="0" bestFit="1" customWidth="1"/>
    <col min="9" max="9" width="14.140625" style="0" bestFit="1" customWidth="1"/>
    <col min="10" max="10" width="7.8515625" style="0" customWidth="1"/>
    <col min="11" max="11" width="14.7109375" style="0" bestFit="1" customWidth="1"/>
    <col min="12" max="12" width="14.7109375" style="0" customWidth="1"/>
    <col min="13" max="13" width="11.7109375" style="0" customWidth="1"/>
    <col min="14" max="14" width="14.140625" style="0" bestFit="1" customWidth="1"/>
    <col min="15" max="15" width="8.28125" style="0" customWidth="1"/>
    <col min="16" max="16" width="14.7109375" style="0" bestFit="1" customWidth="1"/>
    <col min="17" max="17" width="14.7109375" style="0" customWidth="1"/>
    <col min="18" max="18" width="10.421875" style="0" bestFit="1" customWidth="1"/>
    <col min="19" max="19" width="14.140625" style="0" bestFit="1" customWidth="1"/>
    <col min="20" max="20" width="6.140625" style="0" bestFit="1" customWidth="1"/>
    <col min="21" max="21" width="14.7109375" style="0" bestFit="1" customWidth="1"/>
    <col min="22" max="22" width="14.7109375" style="0" customWidth="1"/>
    <col min="23" max="23" width="10.421875" style="0" bestFit="1" customWidth="1"/>
    <col min="24" max="24" width="14.140625" style="0" bestFit="1" customWidth="1"/>
    <col min="25" max="25" width="6.140625" style="0" bestFit="1" customWidth="1"/>
    <col min="26" max="26" width="14.7109375" style="0" bestFit="1" customWidth="1"/>
    <col min="27" max="27" width="14.7109375" style="0" customWidth="1"/>
    <col min="28" max="28" width="10.421875" style="0" bestFit="1" customWidth="1"/>
    <col min="29" max="29" width="14.140625" style="0" bestFit="1" customWidth="1"/>
    <col min="30" max="30" width="6.140625" style="0" bestFit="1" customWidth="1"/>
    <col min="31" max="31" width="14.7109375" style="0" bestFit="1" customWidth="1"/>
    <col min="32" max="32" width="14.7109375" style="0" customWidth="1"/>
    <col min="33" max="33" width="10.421875" style="0" bestFit="1" customWidth="1"/>
    <col min="34" max="34" width="14.140625" style="0" bestFit="1" customWidth="1"/>
    <col min="35" max="35" width="6.140625" style="0" bestFit="1" customWidth="1"/>
    <col min="36" max="36" width="14.7109375" style="0" bestFit="1" customWidth="1"/>
    <col min="37" max="37" width="14.7109375" style="0" customWidth="1"/>
    <col min="38" max="38" width="10.421875" style="0" bestFit="1" customWidth="1"/>
    <col min="39" max="39" width="14.140625" style="0" bestFit="1" customWidth="1"/>
    <col min="40" max="40" width="6.140625" style="0" bestFit="1" customWidth="1"/>
    <col min="41" max="41" width="14.7109375" style="0" bestFit="1" customWidth="1"/>
    <col min="42" max="42" width="17.57421875" style="0" bestFit="1" customWidth="1"/>
    <col min="43" max="43" width="10.421875" style="0" bestFit="1" customWidth="1"/>
    <col min="44" max="44" width="14.140625" style="0" bestFit="1" customWidth="1"/>
    <col min="45" max="45" width="6.140625" style="0" bestFit="1" customWidth="1"/>
    <col min="46" max="46" width="14.7109375" style="0" bestFit="1" customWidth="1"/>
    <col min="47" max="47" width="17.57421875" style="0" bestFit="1" customWidth="1"/>
    <col min="48" max="48" width="10.421875" style="0" bestFit="1" customWidth="1"/>
    <col min="49" max="49" width="14.140625" style="0" bestFit="1" customWidth="1"/>
    <col min="50" max="50" width="6.140625" style="0" bestFit="1" customWidth="1"/>
    <col min="51" max="51" width="14.7109375" style="0" bestFit="1" customWidth="1"/>
    <col min="52" max="52" width="17.57421875" style="0" bestFit="1" customWidth="1"/>
    <col min="53" max="53" width="10.421875" style="0" bestFit="1" customWidth="1"/>
    <col min="54" max="54" width="14.140625" style="0" bestFit="1" customWidth="1"/>
    <col min="55" max="55" width="6.140625" style="0" bestFit="1" customWidth="1"/>
    <col min="56" max="56" width="14.7109375" style="0" bestFit="1" customWidth="1"/>
    <col min="57" max="57" width="17.57421875" style="0" bestFit="1" customWidth="1"/>
    <col min="58" max="58" width="10.421875" style="0" bestFit="1" customWidth="1"/>
    <col min="59" max="59" width="14.140625" style="0" bestFit="1" customWidth="1"/>
    <col min="60" max="60" width="6.140625" style="0" bestFit="1" customWidth="1"/>
    <col min="61" max="61" width="18.00390625" style="0" customWidth="1"/>
    <col min="62" max="62" width="18.421875" style="0" customWidth="1"/>
  </cols>
  <sheetData>
    <row r="2" ht="12.75">
      <c r="B2" s="87" t="s">
        <v>196</v>
      </c>
    </row>
    <row r="4" spans="1:2" ht="12.75">
      <c r="A4" s="22" t="s">
        <v>37</v>
      </c>
      <c r="B4" s="22">
        <f>E17+J17+O17+T17+Y17+AD17+AI17+AN17+AS17</f>
        <v>336373</v>
      </c>
    </row>
    <row r="5" spans="1:2" ht="12.75">
      <c r="A5" s="22" t="s">
        <v>38</v>
      </c>
      <c r="B5" s="22">
        <f>B4/39</f>
        <v>8624.948717948719</v>
      </c>
    </row>
    <row r="6" spans="1:2" ht="12.75">
      <c r="A6" s="22" t="s">
        <v>34</v>
      </c>
      <c r="B6" s="22"/>
    </row>
    <row r="7" spans="1:2" ht="12.75">
      <c r="A7" s="22" t="s">
        <v>35</v>
      </c>
      <c r="B7" s="22"/>
    </row>
    <row r="9" spans="2:62" s="13" customFormat="1" ht="12.75">
      <c r="B9" s="26" t="s">
        <v>33</v>
      </c>
      <c r="C9" s="229">
        <v>39264</v>
      </c>
      <c r="D9" s="229"/>
      <c r="E9" s="229"/>
      <c r="F9" s="230"/>
      <c r="G9" s="231"/>
      <c r="H9" s="232">
        <v>39295</v>
      </c>
      <c r="I9" s="233"/>
      <c r="J9" s="233"/>
      <c r="K9" s="233"/>
      <c r="L9" s="233"/>
      <c r="M9" s="229">
        <v>39326</v>
      </c>
      <c r="N9" s="229"/>
      <c r="O9" s="229"/>
      <c r="P9" s="230"/>
      <c r="Q9" s="231"/>
      <c r="R9" s="232">
        <v>39356</v>
      </c>
      <c r="S9" s="232"/>
      <c r="T9" s="232"/>
      <c r="U9" s="234"/>
      <c r="V9" s="235"/>
      <c r="W9" s="229">
        <v>39387</v>
      </c>
      <c r="X9" s="229"/>
      <c r="Y9" s="229"/>
      <c r="Z9" s="230"/>
      <c r="AA9" s="231"/>
      <c r="AB9" s="236">
        <v>39417</v>
      </c>
      <c r="AC9" s="236"/>
      <c r="AD9" s="236"/>
      <c r="AE9" s="237"/>
      <c r="AF9" s="231"/>
      <c r="AG9" s="229">
        <v>39448</v>
      </c>
      <c r="AH9" s="229"/>
      <c r="AI9" s="229"/>
      <c r="AJ9" s="230"/>
      <c r="AK9" s="231"/>
      <c r="AL9" s="236">
        <v>39479</v>
      </c>
      <c r="AM9" s="236"/>
      <c r="AN9" s="236"/>
      <c r="AO9" s="237"/>
      <c r="AP9" s="231"/>
      <c r="AQ9" s="229">
        <v>39508</v>
      </c>
      <c r="AR9" s="229"/>
      <c r="AS9" s="229"/>
      <c r="AT9" s="230"/>
      <c r="AU9" s="231"/>
      <c r="AV9" s="236">
        <v>39539</v>
      </c>
      <c r="AW9" s="236"/>
      <c r="AX9" s="236"/>
      <c r="AY9" s="237"/>
      <c r="AZ9" s="231"/>
      <c r="BA9" s="229">
        <v>39569</v>
      </c>
      <c r="BB9" s="229"/>
      <c r="BC9" s="229"/>
      <c r="BD9" s="230"/>
      <c r="BE9" s="231"/>
      <c r="BF9" s="236">
        <v>39600</v>
      </c>
      <c r="BG9" s="236"/>
      <c r="BH9" s="236"/>
      <c r="BI9" s="237"/>
      <c r="BJ9" s="231"/>
    </row>
    <row r="10" spans="2:62" s="27" customFormat="1" ht="12.75">
      <c r="B10" s="28" t="s">
        <v>36</v>
      </c>
      <c r="C10" s="25" t="s">
        <v>260</v>
      </c>
      <c r="D10" s="25" t="s">
        <v>28</v>
      </c>
      <c r="E10" s="78" t="s">
        <v>13</v>
      </c>
      <c r="F10" s="25" t="s">
        <v>29</v>
      </c>
      <c r="G10" s="25" t="s">
        <v>62</v>
      </c>
      <c r="H10" s="29" t="s">
        <v>260</v>
      </c>
      <c r="I10" s="29" t="s">
        <v>28</v>
      </c>
      <c r="J10" s="79" t="s">
        <v>13</v>
      </c>
      <c r="K10" s="29" t="s">
        <v>29</v>
      </c>
      <c r="L10" s="29" t="s">
        <v>62</v>
      </c>
      <c r="M10" s="25" t="s">
        <v>260</v>
      </c>
      <c r="N10" s="25" t="s">
        <v>28</v>
      </c>
      <c r="O10" s="78" t="s">
        <v>13</v>
      </c>
      <c r="P10" s="25" t="s">
        <v>29</v>
      </c>
      <c r="Q10" s="25" t="s">
        <v>62</v>
      </c>
      <c r="R10" s="29" t="s">
        <v>260</v>
      </c>
      <c r="S10" s="29" t="s">
        <v>28</v>
      </c>
      <c r="T10" s="29" t="s">
        <v>13</v>
      </c>
      <c r="U10" s="29" t="s">
        <v>29</v>
      </c>
      <c r="V10" s="29" t="s">
        <v>62</v>
      </c>
      <c r="W10" s="25" t="s">
        <v>260</v>
      </c>
      <c r="X10" s="25" t="s">
        <v>28</v>
      </c>
      <c r="Y10" s="25" t="s">
        <v>13</v>
      </c>
      <c r="Z10" s="25" t="s">
        <v>29</v>
      </c>
      <c r="AA10" s="25" t="s">
        <v>62</v>
      </c>
      <c r="AB10" s="29" t="s">
        <v>260</v>
      </c>
      <c r="AC10" s="29" t="s">
        <v>28</v>
      </c>
      <c r="AD10" s="29" t="s">
        <v>13</v>
      </c>
      <c r="AE10" s="29" t="s">
        <v>29</v>
      </c>
      <c r="AF10" s="29" t="s">
        <v>62</v>
      </c>
      <c r="AG10" s="25" t="s">
        <v>260</v>
      </c>
      <c r="AH10" s="25" t="s">
        <v>28</v>
      </c>
      <c r="AI10" s="25" t="s">
        <v>13</v>
      </c>
      <c r="AJ10" s="25" t="s">
        <v>29</v>
      </c>
      <c r="AK10" s="25" t="s">
        <v>62</v>
      </c>
      <c r="AL10" s="29" t="s">
        <v>260</v>
      </c>
      <c r="AM10" s="29" t="s">
        <v>28</v>
      </c>
      <c r="AN10" s="29" t="s">
        <v>13</v>
      </c>
      <c r="AO10" s="29" t="s">
        <v>29</v>
      </c>
      <c r="AP10" s="29" t="s">
        <v>62</v>
      </c>
      <c r="AQ10" s="25" t="s">
        <v>260</v>
      </c>
      <c r="AR10" s="25" t="s">
        <v>28</v>
      </c>
      <c r="AS10" s="25" t="s">
        <v>13</v>
      </c>
      <c r="AT10" s="25" t="s">
        <v>29</v>
      </c>
      <c r="AU10" s="25" t="s">
        <v>62</v>
      </c>
      <c r="AV10" s="29" t="s">
        <v>260</v>
      </c>
      <c r="AW10" s="29" t="s">
        <v>28</v>
      </c>
      <c r="AX10" s="29" t="s">
        <v>13</v>
      </c>
      <c r="AY10" s="29" t="s">
        <v>29</v>
      </c>
      <c r="AZ10" s="29" t="s">
        <v>62</v>
      </c>
      <c r="BA10" s="25" t="s">
        <v>260</v>
      </c>
      <c r="BB10" s="25" t="s">
        <v>28</v>
      </c>
      <c r="BC10" s="25" t="s">
        <v>13</v>
      </c>
      <c r="BD10" s="25" t="s">
        <v>29</v>
      </c>
      <c r="BE10" s="25" t="s">
        <v>62</v>
      </c>
      <c r="BF10" s="29" t="s">
        <v>260</v>
      </c>
      <c r="BG10" s="29" t="s">
        <v>28</v>
      </c>
      <c r="BH10" s="29" t="s">
        <v>13</v>
      </c>
      <c r="BI10" s="29" t="s">
        <v>29</v>
      </c>
      <c r="BJ10" s="29" t="s">
        <v>62</v>
      </c>
    </row>
    <row r="11" spans="2:62" ht="12.75">
      <c r="B11" s="14" t="str">
        <f>'Reimbursement Breakup'!B6</f>
        <v>Ritu Mehra</v>
      </c>
      <c r="C11" s="22">
        <v>8500</v>
      </c>
      <c r="D11" s="22">
        <f>'Reimbursement Breakup'!G6</f>
        <v>3488</v>
      </c>
      <c r="E11" s="76">
        <f aca="true" t="shared" si="0" ref="E11:E16">SUM(C11:D11)</f>
        <v>11988</v>
      </c>
      <c r="F11" s="111">
        <v>39385</v>
      </c>
      <c r="G11" s="22"/>
      <c r="H11" s="22">
        <v>8500</v>
      </c>
      <c r="I11" s="22">
        <f>'Reimbursement Breakup'!L6</f>
        <v>1972</v>
      </c>
      <c r="J11" s="76">
        <f aca="true" t="shared" si="1" ref="J11:J16">SUM(H11:I11)</f>
        <v>10472</v>
      </c>
      <c r="K11" s="111">
        <v>39385</v>
      </c>
      <c r="L11" s="22"/>
      <c r="M11" s="22">
        <v>8500</v>
      </c>
      <c r="N11" s="22">
        <f>'Reimbursement Breakup'!Q6</f>
        <v>2331</v>
      </c>
      <c r="O11" s="76">
        <f aca="true" t="shared" si="2" ref="O11:O16">SUM(M11:N11)</f>
        <v>10831</v>
      </c>
      <c r="P11" s="111">
        <v>39385</v>
      </c>
      <c r="Q11" s="22"/>
      <c r="R11" s="22">
        <v>8500</v>
      </c>
      <c r="S11" s="22">
        <f>'Reimbursement Breakup'!V6</f>
        <v>3303</v>
      </c>
      <c r="T11" s="22">
        <f aca="true" t="shared" si="3" ref="T11:T16">SUM(R11:S11)</f>
        <v>11803</v>
      </c>
      <c r="U11" s="111">
        <v>39401</v>
      </c>
      <c r="V11" s="111"/>
      <c r="W11" s="22">
        <v>8500</v>
      </c>
      <c r="X11" s="22">
        <f>'Reimbursement Breakup'!AA6</f>
        <v>3587</v>
      </c>
      <c r="Y11" s="22">
        <f aca="true" t="shared" si="4" ref="Y11:Y16">SUM(W11:X11)</f>
        <v>12087</v>
      </c>
      <c r="Z11" s="111">
        <v>39446</v>
      </c>
      <c r="AA11" s="22"/>
      <c r="AB11" s="22">
        <v>8500</v>
      </c>
      <c r="AC11" s="22">
        <f>'Reimbursement Breakup'!AF6</f>
        <v>3274</v>
      </c>
      <c r="AD11" s="22">
        <f aca="true" t="shared" si="5" ref="AD11:AD16">SUM(AB11:AC11)</f>
        <v>11774</v>
      </c>
      <c r="AE11" s="111">
        <v>39457</v>
      </c>
      <c r="AF11" s="22"/>
      <c r="AG11" s="22">
        <v>8500</v>
      </c>
      <c r="AH11" s="22">
        <f>'Reimbursement Breakup'!AL6</f>
        <v>0</v>
      </c>
      <c r="AI11" s="22">
        <f aca="true" t="shared" si="6" ref="AI11:AI16">SUM(AG11:AH11)</f>
        <v>8500</v>
      </c>
      <c r="AJ11" s="22"/>
      <c r="AK11" s="22"/>
      <c r="AL11" s="22">
        <v>8500</v>
      </c>
      <c r="AM11" s="22">
        <f>'Reimbursement Breakup'!AS6</f>
        <v>2935</v>
      </c>
      <c r="AN11" s="22">
        <f aca="true" t="shared" si="7" ref="AN11:AN16">SUM(AL11:AM11)</f>
        <v>11435</v>
      </c>
      <c r="AO11" s="22"/>
      <c r="AP11" s="22"/>
      <c r="AQ11" s="22">
        <v>8500</v>
      </c>
      <c r="AR11" s="22">
        <f>'Reimbursement Breakup'!AY6</f>
        <v>2906</v>
      </c>
      <c r="AS11" s="22">
        <f aca="true" t="shared" si="8" ref="AS11:AS16">SUM(AQ11:AR11)</f>
        <v>11406</v>
      </c>
      <c r="AT11" s="22" t="s">
        <v>328</v>
      </c>
      <c r="AU11" s="22" t="s">
        <v>329</v>
      </c>
      <c r="AV11" s="22">
        <v>8500</v>
      </c>
      <c r="AW11" s="22">
        <f>'Reimbursement Breakup'!BG6</f>
        <v>2257</v>
      </c>
      <c r="AX11" s="22">
        <f aca="true" t="shared" si="9" ref="AX11:AX16">SUM(AV11:AW11)</f>
        <v>10757</v>
      </c>
      <c r="AY11" s="22" t="s">
        <v>328</v>
      </c>
      <c r="AZ11" s="22" t="s">
        <v>329</v>
      </c>
      <c r="BA11" s="22">
        <v>8500</v>
      </c>
      <c r="BB11" s="22">
        <f>'Reimbursement Breakup'!BP6</f>
        <v>2130</v>
      </c>
      <c r="BC11" s="22">
        <f aca="true" t="shared" si="10" ref="BC11:BC16">SUM(BA11:BB11)</f>
        <v>10630</v>
      </c>
      <c r="BD11" s="22" t="s">
        <v>328</v>
      </c>
      <c r="BE11" s="22" t="s">
        <v>329</v>
      </c>
      <c r="BF11" s="22">
        <v>8500</v>
      </c>
      <c r="BG11" s="22">
        <f>'Reimbursement Breakup'!BY6</f>
        <v>1903</v>
      </c>
      <c r="BH11" s="22">
        <f aca="true" t="shared" si="11" ref="BH11:BH16">SUM(BF11:BG11)</f>
        <v>10403</v>
      </c>
      <c r="BI11" s="22" t="s">
        <v>401</v>
      </c>
      <c r="BJ11" s="22" t="s">
        <v>402</v>
      </c>
    </row>
    <row r="12" spans="2:62" ht="12.75">
      <c r="B12" s="14" t="str">
        <f>'Reimbursement Breakup'!B7</f>
        <v>Rekha Rani</v>
      </c>
      <c r="C12" s="22">
        <v>0</v>
      </c>
      <c r="D12" s="22">
        <f>'Reimbursement Breakup'!G7</f>
        <v>0</v>
      </c>
      <c r="E12" s="76">
        <f t="shared" si="0"/>
        <v>0</v>
      </c>
      <c r="F12" s="22"/>
      <c r="G12" s="22"/>
      <c r="H12" s="22">
        <v>0</v>
      </c>
      <c r="I12" s="22">
        <f>'Reimbursement Breakup'!L7</f>
        <v>0</v>
      </c>
      <c r="J12" s="76">
        <f t="shared" si="1"/>
        <v>0</v>
      </c>
      <c r="K12" s="22"/>
      <c r="L12" s="22"/>
      <c r="M12" s="22">
        <v>8500</v>
      </c>
      <c r="N12" s="22">
        <f>'Reimbursement Breakup'!Q7</f>
        <v>1104</v>
      </c>
      <c r="O12" s="76">
        <f t="shared" si="2"/>
        <v>9604</v>
      </c>
      <c r="P12" s="111">
        <v>39385</v>
      </c>
      <c r="Q12" s="22"/>
      <c r="R12" s="22">
        <v>8500</v>
      </c>
      <c r="S12" s="22">
        <f>'Reimbursement Breakup'!V7</f>
        <v>2643</v>
      </c>
      <c r="T12" s="22">
        <f t="shared" si="3"/>
        <v>11143</v>
      </c>
      <c r="U12" s="111">
        <v>39401</v>
      </c>
      <c r="V12" s="22"/>
      <c r="W12" s="22">
        <v>8500</v>
      </c>
      <c r="X12" s="22">
        <f>'Reimbursement Breakup'!AA7</f>
        <v>2380</v>
      </c>
      <c r="Y12" s="22">
        <f t="shared" si="4"/>
        <v>10880</v>
      </c>
      <c r="Z12" s="111">
        <v>39446</v>
      </c>
      <c r="AA12" s="22"/>
      <c r="AB12" s="22">
        <v>8500</v>
      </c>
      <c r="AC12" s="22">
        <f>'Reimbursement Breakup'!AF7</f>
        <v>3073</v>
      </c>
      <c r="AD12" s="22">
        <f t="shared" si="5"/>
        <v>11573</v>
      </c>
      <c r="AE12" s="111">
        <v>39457</v>
      </c>
      <c r="AF12" s="22"/>
      <c r="AG12" s="22">
        <v>8500</v>
      </c>
      <c r="AH12" s="22">
        <f>'Reimbursement Breakup'!AL7</f>
        <v>3888</v>
      </c>
      <c r="AI12" s="22">
        <f t="shared" si="6"/>
        <v>12388</v>
      </c>
      <c r="AJ12" s="22"/>
      <c r="AK12" s="22"/>
      <c r="AL12" s="22">
        <v>8500</v>
      </c>
      <c r="AM12" s="152">
        <f>'Reimbursement Breakup'!AS7</f>
        <v>1478</v>
      </c>
      <c r="AN12" s="22">
        <f t="shared" si="7"/>
        <v>9978</v>
      </c>
      <c r="AO12" s="22" t="s">
        <v>322</v>
      </c>
      <c r="AP12" s="22" t="s">
        <v>323</v>
      </c>
      <c r="AQ12" s="22">
        <v>8500</v>
      </c>
      <c r="AR12" s="22">
        <f>'Reimbursement Breakup'!AY7</f>
        <v>741</v>
      </c>
      <c r="AS12" s="22">
        <f t="shared" si="8"/>
        <v>9241</v>
      </c>
      <c r="AT12" s="22" t="s">
        <v>322</v>
      </c>
      <c r="AU12" s="22" t="s">
        <v>323</v>
      </c>
      <c r="AV12" s="22">
        <v>0</v>
      </c>
      <c r="AW12" s="22">
        <f>'Reimbursement Breakup'!BG7</f>
        <v>0</v>
      </c>
      <c r="AX12" s="22">
        <f t="shared" si="9"/>
        <v>0</v>
      </c>
      <c r="AY12" s="22"/>
      <c r="AZ12" s="22" t="s">
        <v>324</v>
      </c>
      <c r="BA12" s="22">
        <v>8500</v>
      </c>
      <c r="BB12" s="22">
        <f>'Reimbursement Breakup'!BP7</f>
        <v>1319</v>
      </c>
      <c r="BC12" s="22">
        <f t="shared" si="10"/>
        <v>9819</v>
      </c>
      <c r="BD12" s="22" t="s">
        <v>322</v>
      </c>
      <c r="BE12" s="22" t="s">
        <v>323</v>
      </c>
      <c r="BF12" s="22">
        <v>8500</v>
      </c>
      <c r="BG12" s="22">
        <f>'Reimbursement Breakup'!BY7</f>
        <v>1969</v>
      </c>
      <c r="BH12" s="22">
        <f t="shared" si="11"/>
        <v>10469</v>
      </c>
      <c r="BI12" s="22" t="s">
        <v>396</v>
      </c>
      <c r="BJ12" s="22" t="s">
        <v>397</v>
      </c>
    </row>
    <row r="13" spans="2:62" ht="12.75">
      <c r="B13" s="14" t="str">
        <f>'Reimbursement Breakup'!B8</f>
        <v>Prakash Kumar</v>
      </c>
      <c r="C13" s="22">
        <v>8500</v>
      </c>
      <c r="D13" s="22">
        <f>'Reimbursement Breakup'!G8</f>
        <v>1300</v>
      </c>
      <c r="E13" s="76">
        <f t="shared" si="0"/>
        <v>9800</v>
      </c>
      <c r="F13" s="111">
        <v>39385</v>
      </c>
      <c r="G13" s="22"/>
      <c r="H13" s="22">
        <v>8500</v>
      </c>
      <c r="I13" s="22">
        <f>'Reimbursement Breakup'!L8</f>
        <v>1500</v>
      </c>
      <c r="J13" s="76">
        <f t="shared" si="1"/>
        <v>10000</v>
      </c>
      <c r="K13" s="111">
        <v>39385</v>
      </c>
      <c r="L13" s="22"/>
      <c r="M13" s="22">
        <v>8500</v>
      </c>
      <c r="N13" s="22">
        <f>'Reimbursement Breakup'!Q8</f>
        <v>1450</v>
      </c>
      <c r="O13" s="76">
        <f t="shared" si="2"/>
        <v>9950</v>
      </c>
      <c r="P13" s="111">
        <v>39385</v>
      </c>
      <c r="Q13" s="22"/>
      <c r="R13" s="22">
        <v>8500</v>
      </c>
      <c r="S13" s="22">
        <f>'Reimbursement Breakup'!V8</f>
        <v>1465</v>
      </c>
      <c r="T13" s="22">
        <f t="shared" si="3"/>
        <v>9965</v>
      </c>
      <c r="U13" s="111">
        <v>39401</v>
      </c>
      <c r="V13" s="22"/>
      <c r="W13" s="22">
        <v>8500</v>
      </c>
      <c r="X13" s="22">
        <f>'Reimbursement Breakup'!AA8</f>
        <v>2403</v>
      </c>
      <c r="Y13" s="22">
        <f t="shared" si="4"/>
        <v>10903</v>
      </c>
      <c r="Z13" s="111">
        <v>39446</v>
      </c>
      <c r="AA13" s="22"/>
      <c r="AB13" s="22">
        <v>8500</v>
      </c>
      <c r="AC13" s="22">
        <f>'Reimbursement Breakup'!AF8</f>
        <v>4739</v>
      </c>
      <c r="AD13" s="22">
        <f t="shared" si="5"/>
        <v>13239</v>
      </c>
      <c r="AE13" s="111">
        <v>39457</v>
      </c>
      <c r="AF13" s="22"/>
      <c r="AG13" s="22">
        <v>8500</v>
      </c>
      <c r="AH13" s="22">
        <f>'Reimbursement Breakup'!AL8</f>
        <v>3978</v>
      </c>
      <c r="AI13" s="22">
        <f t="shared" si="6"/>
        <v>12478</v>
      </c>
      <c r="AJ13" s="22"/>
      <c r="AK13" s="22"/>
      <c r="AL13" s="22">
        <v>8500</v>
      </c>
      <c r="AM13" s="22">
        <f>'Reimbursement Breakup'!AS8</f>
        <v>2497</v>
      </c>
      <c r="AN13" s="22">
        <f t="shared" si="7"/>
        <v>10997</v>
      </c>
      <c r="AO13" s="22"/>
      <c r="AP13" s="22"/>
      <c r="AQ13" s="22">
        <v>8500</v>
      </c>
      <c r="AR13" s="22">
        <f>'Reimbursement Breakup'!AY8</f>
        <v>3007</v>
      </c>
      <c r="AS13" s="22">
        <f t="shared" si="8"/>
        <v>11507</v>
      </c>
      <c r="AT13" s="22"/>
      <c r="AU13" s="22"/>
      <c r="AV13" s="22">
        <v>8500</v>
      </c>
      <c r="AW13" s="22">
        <f>'Reimbursement Breakup'!BG8</f>
        <v>3556</v>
      </c>
      <c r="AX13" s="22">
        <f t="shared" si="9"/>
        <v>12056</v>
      </c>
      <c r="AY13" s="22" t="s">
        <v>332</v>
      </c>
      <c r="AZ13" s="22" t="s">
        <v>331</v>
      </c>
      <c r="BA13" s="22">
        <v>8500</v>
      </c>
      <c r="BB13" s="22">
        <f>'Reimbursement Breakup'!BP8</f>
        <v>3562</v>
      </c>
      <c r="BC13" s="22">
        <f t="shared" si="10"/>
        <v>12062</v>
      </c>
      <c r="BD13" s="22" t="s">
        <v>332</v>
      </c>
      <c r="BE13" s="22" t="s">
        <v>331</v>
      </c>
      <c r="BF13" s="22">
        <v>8500</v>
      </c>
      <c r="BG13" s="22">
        <f>'Reimbursement Breakup'!BY8</f>
        <v>3368</v>
      </c>
      <c r="BH13" s="22">
        <f t="shared" si="11"/>
        <v>11868</v>
      </c>
      <c r="BI13" s="22" t="s">
        <v>342</v>
      </c>
      <c r="BJ13" s="22" t="s">
        <v>393</v>
      </c>
    </row>
    <row r="14" spans="2:62" ht="12.75">
      <c r="B14" s="14" t="str">
        <f>'Reimbursement Breakup'!B9</f>
        <v>Najirul Islam</v>
      </c>
      <c r="C14" s="22">
        <v>0</v>
      </c>
      <c r="D14" s="22">
        <f>'Reimbursement Breakup'!G9</f>
        <v>0</v>
      </c>
      <c r="E14" s="76">
        <f t="shared" si="0"/>
        <v>0</v>
      </c>
      <c r="F14" s="22"/>
      <c r="G14" s="22"/>
      <c r="H14" s="22">
        <v>0</v>
      </c>
      <c r="I14" s="22">
        <f>'Reimbursement Breakup'!L9</f>
        <v>0</v>
      </c>
      <c r="J14" s="76">
        <f t="shared" si="1"/>
        <v>0</v>
      </c>
      <c r="K14" s="22"/>
      <c r="L14" s="22"/>
      <c r="M14" s="22">
        <v>3000</v>
      </c>
      <c r="N14" s="22">
        <f>'Reimbursement Breakup'!Q9</f>
        <v>283</v>
      </c>
      <c r="O14" s="76">
        <f t="shared" si="2"/>
        <v>3283</v>
      </c>
      <c r="P14" s="111">
        <v>39457</v>
      </c>
      <c r="Q14" s="22" t="s">
        <v>259</v>
      </c>
      <c r="R14" s="22">
        <v>3000</v>
      </c>
      <c r="S14" s="22">
        <f>'Reimbursement Breakup'!V9</f>
        <v>939</v>
      </c>
      <c r="T14" s="22">
        <f t="shared" si="3"/>
        <v>3939</v>
      </c>
      <c r="U14" s="111">
        <v>39457</v>
      </c>
      <c r="V14" s="22" t="s">
        <v>259</v>
      </c>
      <c r="W14" s="22">
        <v>3000</v>
      </c>
      <c r="X14" s="22">
        <f>'Reimbursement Breakup'!AA9</f>
        <v>837</v>
      </c>
      <c r="Y14" s="22">
        <f t="shared" si="4"/>
        <v>3837</v>
      </c>
      <c r="Z14" s="111">
        <v>39457</v>
      </c>
      <c r="AA14" s="22" t="s">
        <v>259</v>
      </c>
      <c r="AB14" s="22">
        <v>3000</v>
      </c>
      <c r="AC14" s="22">
        <f>'Reimbursement Breakup'!AF9</f>
        <v>2578</v>
      </c>
      <c r="AD14" s="22">
        <f t="shared" si="5"/>
        <v>5578</v>
      </c>
      <c r="AE14" s="111">
        <v>39457</v>
      </c>
      <c r="AF14" s="22" t="s">
        <v>259</v>
      </c>
      <c r="AG14" s="22">
        <v>3000</v>
      </c>
      <c r="AH14" s="22">
        <f>'Reimbursement Breakup'!AL9</f>
        <v>1087</v>
      </c>
      <c r="AI14" s="22">
        <f t="shared" si="6"/>
        <v>4087</v>
      </c>
      <c r="AJ14" s="22"/>
      <c r="AK14" s="22"/>
      <c r="AL14" s="22">
        <v>3000</v>
      </c>
      <c r="AM14" s="22">
        <f>'Reimbursement Breakup'!AS9</f>
        <v>0</v>
      </c>
      <c r="AN14" s="22">
        <f t="shared" si="7"/>
        <v>3000</v>
      </c>
      <c r="AO14" s="22"/>
      <c r="AP14" s="22"/>
      <c r="AQ14" s="22">
        <v>3000</v>
      </c>
      <c r="AR14" s="22">
        <f>'Reimbursement Breakup'!AY9</f>
        <v>942</v>
      </c>
      <c r="AS14" s="22">
        <f t="shared" si="8"/>
        <v>3942</v>
      </c>
      <c r="AT14" s="22"/>
      <c r="AU14" s="22"/>
      <c r="AV14" s="22">
        <v>3000</v>
      </c>
      <c r="AW14" s="22">
        <f>'Reimbursement Breakup'!BG9</f>
        <v>0</v>
      </c>
      <c r="AX14" s="152">
        <f t="shared" si="9"/>
        <v>3000</v>
      </c>
      <c r="AY14" s="22"/>
      <c r="AZ14" s="22"/>
      <c r="BA14" s="22">
        <v>0</v>
      </c>
      <c r="BB14" s="22">
        <f>'Reimbursement Breakup'!BP9</f>
        <v>0</v>
      </c>
      <c r="BC14" s="22">
        <f t="shared" si="10"/>
        <v>0</v>
      </c>
      <c r="BD14" s="22"/>
      <c r="BE14" s="22"/>
      <c r="BF14" s="22">
        <v>0</v>
      </c>
      <c r="BG14" s="22">
        <f>'Reimbursement Breakup'!BY9</f>
        <v>0</v>
      </c>
      <c r="BH14" s="22">
        <f t="shared" si="11"/>
        <v>0</v>
      </c>
      <c r="BI14" s="22"/>
      <c r="BJ14" s="22"/>
    </row>
    <row r="15" spans="2:62" s="148" customFormat="1" ht="12.75">
      <c r="B15" s="149" t="str">
        <f>'Reimbursement Breakup'!B10</f>
        <v>Anil Sangwan</v>
      </c>
      <c r="C15" s="149">
        <v>0</v>
      </c>
      <c r="D15" s="149">
        <f>'Reimbursement Breakup'!G10</f>
        <v>0</v>
      </c>
      <c r="E15" s="150">
        <f t="shared" si="0"/>
        <v>0</v>
      </c>
      <c r="F15" s="149"/>
      <c r="G15" s="149"/>
      <c r="H15" s="149">
        <v>0</v>
      </c>
      <c r="I15" s="149">
        <f>'Reimbursement Breakup'!L10</f>
        <v>0</v>
      </c>
      <c r="J15" s="150">
        <f t="shared" si="1"/>
        <v>0</v>
      </c>
      <c r="K15" s="149"/>
      <c r="L15" s="149"/>
      <c r="M15" s="149">
        <v>5000</v>
      </c>
      <c r="N15" s="149">
        <f>'Reimbursement Breakup'!Q10</f>
        <v>400</v>
      </c>
      <c r="O15" s="150">
        <f t="shared" si="2"/>
        <v>5400</v>
      </c>
      <c r="P15" s="151">
        <v>39385</v>
      </c>
      <c r="Q15" s="149"/>
      <c r="R15" s="149">
        <v>5000</v>
      </c>
      <c r="S15" s="149">
        <f>'Reimbursement Breakup'!V10</f>
        <v>1050</v>
      </c>
      <c r="T15" s="149">
        <f t="shared" si="3"/>
        <v>6050</v>
      </c>
      <c r="U15" s="151">
        <v>39401</v>
      </c>
      <c r="V15" s="149"/>
      <c r="W15" s="149">
        <v>0</v>
      </c>
      <c r="X15" s="149">
        <f>'Reimbursement Breakup'!AA10</f>
        <v>0</v>
      </c>
      <c r="Y15" s="149">
        <f t="shared" si="4"/>
        <v>0</v>
      </c>
      <c r="Z15" s="149"/>
      <c r="AA15" s="149"/>
      <c r="AB15" s="149">
        <v>0</v>
      </c>
      <c r="AC15" s="149">
        <f>'Reimbursement Breakup'!AF10</f>
        <v>0</v>
      </c>
      <c r="AD15" s="149">
        <f t="shared" si="5"/>
        <v>0</v>
      </c>
      <c r="AE15" s="149"/>
      <c r="AF15" s="149"/>
      <c r="AG15" s="149">
        <v>0</v>
      </c>
      <c r="AH15" s="149">
        <f>'Reimbursement Breakup'!AL10</f>
        <v>0</v>
      </c>
      <c r="AI15" s="149">
        <f t="shared" si="6"/>
        <v>0</v>
      </c>
      <c r="AJ15" s="149"/>
      <c r="AK15" s="149"/>
      <c r="AL15" s="149">
        <v>0</v>
      </c>
      <c r="AM15" s="149">
        <f>'Reimbursement Breakup'!AS10</f>
        <v>0</v>
      </c>
      <c r="AN15" s="149">
        <f t="shared" si="7"/>
        <v>0</v>
      </c>
      <c r="AO15" s="149"/>
      <c r="AP15" s="149"/>
      <c r="AQ15" s="149">
        <v>0</v>
      </c>
      <c r="AR15" s="149">
        <f>'Reimbursement Breakup'!AY10</f>
        <v>0</v>
      </c>
      <c r="AS15" s="149">
        <f t="shared" si="8"/>
        <v>0</v>
      </c>
      <c r="AT15" s="149"/>
      <c r="AU15" s="149"/>
      <c r="AV15" s="149">
        <v>0</v>
      </c>
      <c r="AW15" s="149">
        <f>'Reimbursement Breakup'!BG10</f>
        <v>0</v>
      </c>
      <c r="AX15" s="149">
        <f t="shared" si="9"/>
        <v>0</v>
      </c>
      <c r="AY15" s="149"/>
      <c r="AZ15" s="149"/>
      <c r="BA15" s="149">
        <v>0</v>
      </c>
      <c r="BB15" s="149">
        <f>'Reimbursement Breakup'!BP10</f>
        <v>0</v>
      </c>
      <c r="BC15" s="149">
        <f t="shared" si="10"/>
        <v>0</v>
      </c>
      <c r="BD15" s="149"/>
      <c r="BE15" s="149"/>
      <c r="BF15" s="149">
        <v>0</v>
      </c>
      <c r="BG15" s="149">
        <f>'Reimbursement Breakup'!BY10</f>
        <v>0</v>
      </c>
      <c r="BH15" s="149">
        <f t="shared" si="11"/>
        <v>0</v>
      </c>
      <c r="BI15" s="149"/>
      <c r="BJ15" s="149"/>
    </row>
    <row r="16" spans="2:62" ht="12.75">
      <c r="B16" s="14" t="str">
        <f>'Reimbursement Breakup'!B11</f>
        <v>Parwati Barthwal</v>
      </c>
      <c r="C16" s="22">
        <v>0</v>
      </c>
      <c r="D16" s="22">
        <f>'Reimbursement Breakup'!G11</f>
        <v>0</v>
      </c>
      <c r="E16" s="76">
        <f t="shared" si="0"/>
        <v>0</v>
      </c>
      <c r="F16" s="22"/>
      <c r="G16" s="22"/>
      <c r="H16" s="22">
        <v>0</v>
      </c>
      <c r="I16" s="22">
        <f>'Reimbursement Breakup'!L11</f>
        <v>0</v>
      </c>
      <c r="J16" s="76">
        <f t="shared" si="1"/>
        <v>0</v>
      </c>
      <c r="K16" s="22"/>
      <c r="L16" s="22"/>
      <c r="M16" s="22"/>
      <c r="N16" s="22">
        <f>'Reimbursement Breakup'!Q11</f>
        <v>0</v>
      </c>
      <c r="O16" s="76">
        <f t="shared" si="2"/>
        <v>0</v>
      </c>
      <c r="P16" s="22"/>
      <c r="Q16" s="22"/>
      <c r="R16" s="22"/>
      <c r="S16" s="22">
        <f>'Reimbursement Breakup'!V11</f>
        <v>0</v>
      </c>
      <c r="T16" s="22">
        <f t="shared" si="3"/>
        <v>0</v>
      </c>
      <c r="U16" s="22"/>
      <c r="V16" s="22"/>
      <c r="W16" s="22">
        <v>3000</v>
      </c>
      <c r="X16" s="22">
        <f>'Reimbursement Breakup'!AA11</f>
        <v>675</v>
      </c>
      <c r="Y16" s="22">
        <f t="shared" si="4"/>
        <v>3675</v>
      </c>
      <c r="Z16" s="22"/>
      <c r="AA16" s="22"/>
      <c r="AB16" s="22">
        <v>3000</v>
      </c>
      <c r="AC16" s="22">
        <f>'Reimbursement Breakup'!AF11</f>
        <v>325</v>
      </c>
      <c r="AD16" s="22">
        <f t="shared" si="5"/>
        <v>3325</v>
      </c>
      <c r="AE16" s="22"/>
      <c r="AF16" s="22"/>
      <c r="AG16" s="22">
        <v>3000</v>
      </c>
      <c r="AH16" s="22">
        <f>'Reimbursement Breakup'!AL11</f>
        <v>740</v>
      </c>
      <c r="AI16" s="22">
        <f t="shared" si="6"/>
        <v>3740</v>
      </c>
      <c r="AJ16" s="22"/>
      <c r="AK16" s="22"/>
      <c r="AL16" s="22">
        <v>5000</v>
      </c>
      <c r="AM16" s="22">
        <f>'Reimbursement Breakup'!AS11</f>
        <v>1270</v>
      </c>
      <c r="AN16" s="22">
        <f t="shared" si="7"/>
        <v>6270</v>
      </c>
      <c r="AO16" s="22"/>
      <c r="AP16" s="22"/>
      <c r="AQ16" s="22">
        <v>5000</v>
      </c>
      <c r="AR16" s="22">
        <f>'Reimbursement Breakup'!AY11</f>
        <v>1305</v>
      </c>
      <c r="AS16" s="22">
        <f t="shared" si="8"/>
        <v>6305</v>
      </c>
      <c r="AT16" s="22"/>
      <c r="AU16" s="22"/>
      <c r="AV16" s="22">
        <v>5000</v>
      </c>
      <c r="AW16" s="22">
        <f>'Reimbursement Breakup'!BG11</f>
        <v>1665</v>
      </c>
      <c r="AX16" s="22">
        <f t="shared" si="9"/>
        <v>6665</v>
      </c>
      <c r="AY16" s="22" t="s">
        <v>330</v>
      </c>
      <c r="AZ16" s="22" t="s">
        <v>331</v>
      </c>
      <c r="BA16" s="22">
        <v>5000</v>
      </c>
      <c r="BB16" s="22">
        <f>'Reimbursement Breakup'!BP11</f>
        <v>1650</v>
      </c>
      <c r="BC16" s="22">
        <f t="shared" si="10"/>
        <v>6650</v>
      </c>
      <c r="BD16" s="22" t="s">
        <v>330</v>
      </c>
      <c r="BE16" s="22" t="s">
        <v>331</v>
      </c>
      <c r="BF16" s="22">
        <v>5000</v>
      </c>
      <c r="BG16" s="22">
        <f>'Reimbursement Breakup'!BY11</f>
        <v>1420</v>
      </c>
      <c r="BH16" s="22">
        <f t="shared" si="11"/>
        <v>6420</v>
      </c>
      <c r="BI16" s="22" t="s">
        <v>343</v>
      </c>
      <c r="BJ16" s="22" t="s">
        <v>393</v>
      </c>
    </row>
    <row r="17" spans="2:62" ht="12.75">
      <c r="B17" s="20" t="s">
        <v>30</v>
      </c>
      <c r="C17" s="22">
        <f>SUM(C11:C16)</f>
        <v>17000</v>
      </c>
      <c r="D17" s="22">
        <f>SUM(D11:D16)</f>
        <v>4788</v>
      </c>
      <c r="E17" s="76">
        <f>SUM(E11:E16)</f>
        <v>21788</v>
      </c>
      <c r="F17" s="22"/>
      <c r="G17" s="22"/>
      <c r="H17" s="22">
        <f>SUM(H11:H16)</f>
        <v>17000</v>
      </c>
      <c r="I17" s="22">
        <f>SUM(I11:I16)</f>
        <v>3472</v>
      </c>
      <c r="J17" s="76">
        <f>SUM(J11:J16)</f>
        <v>20472</v>
      </c>
      <c r="K17" s="22"/>
      <c r="L17" s="22"/>
      <c r="M17" s="22">
        <f>SUM(M11:M16)</f>
        <v>33500</v>
      </c>
      <c r="N17" s="22">
        <f>SUM(N11:N16)</f>
        <v>5568</v>
      </c>
      <c r="O17" s="76">
        <f>SUM(O11:O16)</f>
        <v>39068</v>
      </c>
      <c r="P17" s="22"/>
      <c r="Q17" s="22"/>
      <c r="R17" s="22"/>
      <c r="S17" s="22">
        <f>SUM(S11:S16)</f>
        <v>9400</v>
      </c>
      <c r="T17" s="22">
        <f>SUM(T11:T16)</f>
        <v>42900</v>
      </c>
      <c r="U17" s="22"/>
      <c r="V17" s="22"/>
      <c r="W17" s="22"/>
      <c r="X17" s="22">
        <f>SUM(X11:X16)</f>
        <v>9882</v>
      </c>
      <c r="Y17" s="22">
        <f>SUM(Y11:Y16)</f>
        <v>41382</v>
      </c>
      <c r="Z17" s="22"/>
      <c r="AA17" s="22"/>
      <c r="AB17" s="22"/>
      <c r="AC17" s="22">
        <f>SUM(AC11:AC16)</f>
        <v>13989</v>
      </c>
      <c r="AD17" s="22">
        <f>SUM(AD11:AD16)</f>
        <v>45489</v>
      </c>
      <c r="AE17" s="22"/>
      <c r="AF17" s="22"/>
      <c r="AG17" s="22"/>
      <c r="AH17" s="22">
        <f>SUM(AH11:AH16)</f>
        <v>9693</v>
      </c>
      <c r="AI17" s="22">
        <f>SUM(AI11:AI16)</f>
        <v>41193</v>
      </c>
      <c r="AJ17" s="22"/>
      <c r="AK17" s="22"/>
      <c r="AL17" s="22"/>
      <c r="AM17" s="22">
        <f>SUM(AM11:AM16)</f>
        <v>8180</v>
      </c>
      <c r="AN17" s="22">
        <f>SUM(AN11:AN16)</f>
        <v>41680</v>
      </c>
      <c r="AO17" s="22"/>
      <c r="AP17" s="22"/>
      <c r="AQ17" s="22"/>
      <c r="AR17" s="22">
        <f>SUM(AR11:AR16)</f>
        <v>8901</v>
      </c>
      <c r="AS17" s="22">
        <f>SUM(AS11:AS16)</f>
        <v>42401</v>
      </c>
      <c r="AT17" s="22"/>
      <c r="AU17" s="22"/>
      <c r="AV17" s="22"/>
      <c r="AW17" s="22">
        <f>SUM(AW11:AW16)</f>
        <v>7478</v>
      </c>
      <c r="AX17" s="22">
        <f>SUM(AX11:AX16)</f>
        <v>32478</v>
      </c>
      <c r="AY17" s="22"/>
      <c r="AZ17" s="22"/>
      <c r="BA17" s="22"/>
      <c r="BB17" s="22">
        <f>SUM(BB11:BB16)</f>
        <v>8661</v>
      </c>
      <c r="BC17" s="22">
        <f>SUM(BC11:BC16)</f>
        <v>39161</v>
      </c>
      <c r="BD17" s="22"/>
      <c r="BE17" s="22"/>
      <c r="BF17" s="22"/>
      <c r="BG17" s="22">
        <f>SUM(BG11:BG16)</f>
        <v>8660</v>
      </c>
      <c r="BH17" s="22">
        <f>SUM(BH11:BH16)</f>
        <v>39160</v>
      </c>
      <c r="BI17" s="22"/>
      <c r="BJ17" s="22"/>
    </row>
    <row r="20" ht="12.75">
      <c r="M20" t="s">
        <v>261</v>
      </c>
    </row>
    <row r="22" spans="14:15" ht="12.75">
      <c r="N22" s="22" t="str">
        <f>'Stakeholder details'!C10</f>
        <v>Ritu Mehra</v>
      </c>
      <c r="O22" s="22">
        <f>E11+J11+O11</f>
        <v>33291</v>
      </c>
    </row>
    <row r="23" spans="14:15" ht="12.75">
      <c r="N23" s="22" t="str">
        <f>'Stakeholder details'!C11</f>
        <v>Rekha Rani</v>
      </c>
      <c r="O23" s="22">
        <f>E12+J12+O12</f>
        <v>9604</v>
      </c>
    </row>
    <row r="24" spans="14:15" ht="12.75">
      <c r="N24" s="22" t="str">
        <f>'Stakeholder details'!C12</f>
        <v>Prakash Kumar</v>
      </c>
      <c r="O24" s="22">
        <f>E13+J13+O13</f>
        <v>29750</v>
      </c>
    </row>
    <row r="25" spans="14:15" ht="12.75">
      <c r="N25" s="22" t="str">
        <f>'Stakeholder details'!C14</f>
        <v>Najirul Islam</v>
      </c>
      <c r="O25" s="22">
        <f>E14+J14+O14</f>
        <v>3283</v>
      </c>
    </row>
    <row r="26" spans="14:42" ht="12.75">
      <c r="N26" s="22" t="str">
        <f>'Stakeholder details'!C15</f>
        <v>Anil Sangwan</v>
      </c>
      <c r="O26" s="22">
        <f>E15+J15+O15</f>
        <v>5400</v>
      </c>
      <c r="AN26" t="str">
        <f aca="true" t="shared" si="12" ref="AN26:AN31">B11</f>
        <v>Ritu Mehra</v>
      </c>
      <c r="AP26">
        <f>AS11+AX11+BC11</f>
        <v>32793</v>
      </c>
    </row>
    <row r="27" spans="40:42" ht="12.75">
      <c r="AN27" t="str">
        <f t="shared" si="12"/>
        <v>Rekha Rani</v>
      </c>
      <c r="AP27">
        <f>AM12+AS12+BC12</f>
        <v>20538</v>
      </c>
    </row>
    <row r="28" spans="40:42" ht="12.75">
      <c r="AN28" t="str">
        <f t="shared" si="12"/>
        <v>Prakash Kumar</v>
      </c>
      <c r="AP28">
        <f>AX13+BC13</f>
        <v>24118</v>
      </c>
    </row>
    <row r="29" ht="12.75">
      <c r="AN29" t="str">
        <f t="shared" si="12"/>
        <v>Najirul Islam</v>
      </c>
    </row>
    <row r="30" ht="12.75">
      <c r="AN30" t="str">
        <f t="shared" si="12"/>
        <v>Anil Sangwan</v>
      </c>
    </row>
    <row r="31" spans="40:42" ht="12.75">
      <c r="AN31" t="str">
        <f t="shared" si="12"/>
        <v>Parwati Barthwal</v>
      </c>
      <c r="AP31">
        <f>AX16+BC16</f>
        <v>13315</v>
      </c>
    </row>
  </sheetData>
  <mergeCells count="12">
    <mergeCell ref="AQ9:AU9"/>
    <mergeCell ref="AV9:AZ9"/>
    <mergeCell ref="BA9:BE9"/>
    <mergeCell ref="BF9:BJ9"/>
    <mergeCell ref="W9:AA9"/>
    <mergeCell ref="AB9:AF9"/>
    <mergeCell ref="AG9:AK9"/>
    <mergeCell ref="AL9:AP9"/>
    <mergeCell ref="C9:G9"/>
    <mergeCell ref="M9:Q9"/>
    <mergeCell ref="H9:L9"/>
    <mergeCell ref="R9:V9"/>
  </mergeCells>
  <hyperlinks>
    <hyperlink ref="B2" location="'Control Panel'!A1" display="Back to Control Panel"/>
  </hyperlink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kanchant</dc:creator>
  <cp:keywords/>
  <dc:description/>
  <cp:lastModifiedBy>Uday Gosain</cp:lastModifiedBy>
  <cp:lastPrinted>2007-10-13T02:49:03Z</cp:lastPrinted>
  <dcterms:created xsi:type="dcterms:W3CDTF">2006-02-23T11:00:20Z</dcterms:created>
  <dcterms:modified xsi:type="dcterms:W3CDTF">2008-09-15T12:25:47Z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